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pivotTables/pivotTable1.xml" ContentType="application/vnd.openxmlformats-officedocument.spreadsheetml.pivotTable+xml"/>
  <Override PartName="/xl/pivotCache/pivotCacheRecords1.xml" ContentType="application/vnd.openxmlformats-officedocument.spreadsheetml.pivotCacheRecords+xml"/>
  <Override PartName="/xl/pivotCache/pivotCacheDefinition1.xml" ContentType="application/vnd.openxmlformats-officedocument.spreadsheetml.pivotCacheDefinition+xml"/>
  <Override PartName="/xl/comments1.xml" ContentType="application/vnd.openxmlformats-officedocument.spreadsheetml.comments+xml"/>
  <Override PartName="/docProps/core.xml" ContentType="application/vnd.openxmlformats-package.core-propertie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/>
  <mc:AlternateContent xmlns:mc="http://schemas.openxmlformats.org/markup-compatibility/2006">
    <mc:Choice Requires="x15">
      <x15ac:absPath xmlns:x15ac="http://schemas.microsoft.com/office/spreadsheetml/2010/11/ac" url="C:\Users\Jose Perez\Dropbox\JOSE C PEREZ CORTES\2020\Paz de Ariporo\"/>
    </mc:Choice>
  </mc:AlternateContent>
  <bookViews>
    <workbookView xWindow="0" yWindow="0" windowWidth="20490" windowHeight="6555" firstSheet="1" activeTab="1"/>
  </bookViews>
  <sheets>
    <sheet name="TABLA DINAMICA" sheetId="3" r:id="rId1"/>
    <sheet name="MODELO PROGRAMAS-SUBROGRAMAS" sheetId="5" r:id="rId2"/>
  </sheets>
  <calcPr calcId="152511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D108" i="5" l="1"/>
  <c r="AD107" i="5" s="1"/>
  <c r="AC108" i="5"/>
  <c r="AB108" i="5"/>
  <c r="AB107" i="5" s="1"/>
  <c r="AA108" i="5"/>
  <c r="AA107" i="5" s="1"/>
  <c r="Z108" i="5"/>
  <c r="Z107" i="5" s="1"/>
  <c r="Y108" i="5"/>
  <c r="AC107" i="5"/>
  <c r="Y107" i="5"/>
  <c r="W108" i="5"/>
  <c r="W107" i="5" s="1"/>
  <c r="V108" i="5"/>
  <c r="U108" i="5"/>
  <c r="U107" i="5" s="1"/>
  <c r="T108" i="5"/>
  <c r="T107" i="5" s="1"/>
  <c r="S108" i="5"/>
  <c r="S107" i="5" s="1"/>
  <c r="R108" i="5"/>
  <c r="V107" i="5"/>
  <c r="R107" i="5"/>
  <c r="P108" i="5"/>
  <c r="P107" i="5" s="1"/>
  <c r="O108" i="5"/>
  <c r="O107" i="5" s="1"/>
  <c r="N108" i="5"/>
  <c r="N107" i="5" s="1"/>
  <c r="M108" i="5"/>
  <c r="M107" i="5" s="1"/>
  <c r="L108" i="5"/>
  <c r="K108" i="5"/>
  <c r="L107" i="5"/>
  <c r="K107" i="5"/>
  <c r="E108" i="5"/>
  <c r="E107" i="5" s="1"/>
  <c r="F108" i="5"/>
  <c r="F107" i="5" s="1"/>
  <c r="G108" i="5"/>
  <c r="G107" i="5" s="1"/>
  <c r="H108" i="5"/>
  <c r="H107" i="5" s="1"/>
  <c r="I108" i="5"/>
  <c r="I107" i="5" s="1"/>
  <c r="D108" i="5"/>
  <c r="D107" i="5" s="1"/>
  <c r="D93" i="5"/>
  <c r="D90" i="5"/>
  <c r="D88" i="5"/>
  <c r="D86" i="5"/>
  <c r="AD84" i="5"/>
  <c r="AC84" i="5"/>
  <c r="AB84" i="5"/>
  <c r="AA84" i="5"/>
  <c r="Z84" i="5"/>
  <c r="Y84" i="5"/>
  <c r="W84" i="5"/>
  <c r="V84" i="5"/>
  <c r="U84" i="5"/>
  <c r="T84" i="5"/>
  <c r="S84" i="5"/>
  <c r="R84" i="5"/>
  <c r="P84" i="5"/>
  <c r="O84" i="5"/>
  <c r="N84" i="5"/>
  <c r="M84" i="5"/>
  <c r="L84" i="5"/>
  <c r="K84" i="5"/>
  <c r="E84" i="5"/>
  <c r="F84" i="5"/>
  <c r="G84" i="5"/>
  <c r="H84" i="5"/>
  <c r="I84" i="5"/>
  <c r="D84" i="5"/>
  <c r="D83" i="5" s="1"/>
  <c r="D80" i="5"/>
  <c r="D78" i="5"/>
  <c r="D76" i="5"/>
  <c r="D74" i="5"/>
  <c r="AD71" i="5"/>
  <c r="AC71" i="5"/>
  <c r="AB71" i="5"/>
  <c r="AA71" i="5"/>
  <c r="Z71" i="5"/>
  <c r="Y71" i="5"/>
  <c r="W71" i="5"/>
  <c r="V71" i="5"/>
  <c r="U71" i="5"/>
  <c r="T71" i="5"/>
  <c r="S71" i="5"/>
  <c r="R71" i="5"/>
  <c r="P71" i="5"/>
  <c r="O71" i="5"/>
  <c r="N71" i="5"/>
  <c r="M71" i="5"/>
  <c r="L71" i="5"/>
  <c r="K71" i="5"/>
  <c r="E71" i="5"/>
  <c r="F71" i="5"/>
  <c r="G71" i="5"/>
  <c r="H71" i="5"/>
  <c r="I71" i="5"/>
  <c r="D71" i="5"/>
  <c r="E68" i="5"/>
  <c r="AD68" i="5"/>
  <c r="AC68" i="5"/>
  <c r="AB68" i="5"/>
  <c r="AA68" i="5"/>
  <c r="Z68" i="5"/>
  <c r="Y68" i="5"/>
  <c r="W68" i="5"/>
  <c r="V68" i="5"/>
  <c r="U68" i="5"/>
  <c r="T68" i="5"/>
  <c r="S68" i="5"/>
  <c r="R68" i="5"/>
  <c r="P68" i="5"/>
  <c r="O68" i="5"/>
  <c r="N68" i="5"/>
  <c r="M68" i="5"/>
  <c r="L68" i="5"/>
  <c r="K68" i="5"/>
  <c r="F68" i="5"/>
  <c r="G68" i="5"/>
  <c r="H68" i="5"/>
  <c r="I68" i="5"/>
  <c r="D68" i="5"/>
  <c r="D64" i="5"/>
  <c r="D60" i="5"/>
  <c r="AD58" i="5"/>
  <c r="AC58" i="5"/>
  <c r="AB58" i="5"/>
  <c r="AA58" i="5"/>
  <c r="Z58" i="5"/>
  <c r="Y58" i="5"/>
  <c r="W58" i="5"/>
  <c r="V58" i="5"/>
  <c r="U58" i="5"/>
  <c r="T58" i="5"/>
  <c r="S58" i="5"/>
  <c r="R58" i="5"/>
  <c r="P58" i="5"/>
  <c r="O58" i="5"/>
  <c r="N58" i="5"/>
  <c r="M58" i="5"/>
  <c r="L58" i="5"/>
  <c r="K58" i="5"/>
  <c r="E58" i="5"/>
  <c r="F58" i="5"/>
  <c r="G58" i="5"/>
  <c r="H58" i="5"/>
  <c r="I58" i="5"/>
  <c r="D58" i="5"/>
  <c r="D55" i="5"/>
  <c r="D54" i="5" s="1"/>
  <c r="AD44" i="5"/>
  <c r="AC44" i="5"/>
  <c r="AB44" i="5"/>
  <c r="AA44" i="5"/>
  <c r="Z44" i="5"/>
  <c r="Y44" i="5"/>
  <c r="W44" i="5"/>
  <c r="V44" i="5"/>
  <c r="U44" i="5"/>
  <c r="T44" i="5"/>
  <c r="S44" i="5"/>
  <c r="R44" i="5"/>
  <c r="P44" i="5"/>
  <c r="O44" i="5"/>
  <c r="N44" i="5"/>
  <c r="M44" i="5"/>
  <c r="L44" i="5"/>
  <c r="K44" i="5"/>
  <c r="E44" i="5"/>
  <c r="F44" i="5"/>
  <c r="G44" i="5"/>
  <c r="H44" i="5"/>
  <c r="I44" i="5"/>
  <c r="D44" i="5"/>
  <c r="D43" i="5" s="1"/>
  <c r="D40" i="5"/>
  <c r="D39" i="5" s="1"/>
  <c r="AD36" i="5"/>
  <c r="AD35" i="5" s="1"/>
  <c r="AC36" i="5"/>
  <c r="AB36" i="5"/>
  <c r="AB35" i="5" s="1"/>
  <c r="AA36" i="5"/>
  <c r="AA35" i="5" s="1"/>
  <c r="Z36" i="5"/>
  <c r="Z35" i="5" s="1"/>
  <c r="AC35" i="5"/>
  <c r="W36" i="5"/>
  <c r="W35" i="5" s="1"/>
  <c r="V36" i="5"/>
  <c r="U36" i="5"/>
  <c r="T36" i="5"/>
  <c r="T35" i="5" s="1"/>
  <c r="S36" i="5"/>
  <c r="S35" i="5" s="1"/>
  <c r="V35" i="5"/>
  <c r="U35" i="5"/>
  <c r="P36" i="5"/>
  <c r="P35" i="5" s="1"/>
  <c r="O36" i="5"/>
  <c r="O35" i="5" s="1"/>
  <c r="N36" i="5"/>
  <c r="M36" i="5"/>
  <c r="M35" i="5" s="1"/>
  <c r="L36" i="5"/>
  <c r="L35" i="5" s="1"/>
  <c r="N35" i="5"/>
  <c r="E36" i="5"/>
  <c r="E35" i="5" s="1"/>
  <c r="F36" i="5"/>
  <c r="F35" i="5" s="1"/>
  <c r="G36" i="5"/>
  <c r="G35" i="5" s="1"/>
  <c r="H36" i="5"/>
  <c r="H35" i="5" s="1"/>
  <c r="I36" i="5"/>
  <c r="I35" i="5" s="1"/>
  <c r="AD29" i="5"/>
  <c r="AC29" i="5"/>
  <c r="AB29" i="5"/>
  <c r="AA29" i="5"/>
  <c r="Z29" i="5"/>
  <c r="Y29" i="5"/>
  <c r="W29" i="5"/>
  <c r="V29" i="5"/>
  <c r="U29" i="5"/>
  <c r="T29" i="5"/>
  <c r="S29" i="5"/>
  <c r="R29" i="5"/>
  <c r="P29" i="5"/>
  <c r="O29" i="5"/>
  <c r="N29" i="5"/>
  <c r="N25" i="5" s="1"/>
  <c r="M29" i="5"/>
  <c r="L29" i="5"/>
  <c r="K29" i="5"/>
  <c r="E29" i="5"/>
  <c r="F29" i="5"/>
  <c r="G29" i="5"/>
  <c r="H29" i="5"/>
  <c r="I29" i="5"/>
  <c r="D29" i="5"/>
  <c r="AD26" i="5"/>
  <c r="AC26" i="5"/>
  <c r="AB26" i="5"/>
  <c r="AB25" i="5" s="1"/>
  <c r="AA26" i="5"/>
  <c r="AA25" i="5" s="1"/>
  <c r="Z26" i="5"/>
  <c r="Y26" i="5"/>
  <c r="AD25" i="5"/>
  <c r="AC25" i="5"/>
  <c r="Z25" i="5"/>
  <c r="Y25" i="5"/>
  <c r="W26" i="5"/>
  <c r="W25" i="5" s="1"/>
  <c r="V26" i="5"/>
  <c r="V25" i="5" s="1"/>
  <c r="U26" i="5"/>
  <c r="T26" i="5"/>
  <c r="S26" i="5"/>
  <c r="S25" i="5" s="1"/>
  <c r="R26" i="5"/>
  <c r="R25" i="5" s="1"/>
  <c r="U25" i="5"/>
  <c r="P26" i="5"/>
  <c r="O26" i="5"/>
  <c r="O25" i="5" s="1"/>
  <c r="N26" i="5"/>
  <c r="M26" i="5"/>
  <c r="L26" i="5"/>
  <c r="K26" i="5"/>
  <c r="K25" i="5" s="1"/>
  <c r="P25" i="5"/>
  <c r="L25" i="5"/>
  <c r="E26" i="5"/>
  <c r="F26" i="5"/>
  <c r="G26" i="5"/>
  <c r="G25" i="5" s="1"/>
  <c r="H26" i="5"/>
  <c r="I26" i="5"/>
  <c r="D26" i="5"/>
  <c r="D25" i="5" s="1"/>
  <c r="AD22" i="5"/>
  <c r="AC22" i="5"/>
  <c r="AB22" i="5"/>
  <c r="AA22" i="5"/>
  <c r="Z22" i="5"/>
  <c r="Y22" i="5"/>
  <c r="W22" i="5"/>
  <c r="V22" i="5"/>
  <c r="U22" i="5"/>
  <c r="T22" i="5"/>
  <c r="S22" i="5"/>
  <c r="R22" i="5"/>
  <c r="P22" i="5"/>
  <c r="O22" i="5"/>
  <c r="N22" i="5"/>
  <c r="M22" i="5"/>
  <c r="L22" i="5"/>
  <c r="K22" i="5"/>
  <c r="E22" i="5"/>
  <c r="F22" i="5"/>
  <c r="G22" i="5"/>
  <c r="H22" i="5"/>
  <c r="I22" i="5"/>
  <c r="D22" i="5"/>
  <c r="AD17" i="5"/>
  <c r="AC17" i="5"/>
  <c r="AB17" i="5"/>
  <c r="AA17" i="5"/>
  <c r="Z17" i="5"/>
  <c r="Y17" i="5"/>
  <c r="W17" i="5"/>
  <c r="V17" i="5"/>
  <c r="U17" i="5"/>
  <c r="T17" i="5"/>
  <c r="S17" i="5"/>
  <c r="R17" i="5"/>
  <c r="P17" i="5"/>
  <c r="O17" i="5"/>
  <c r="N17" i="5"/>
  <c r="M17" i="5"/>
  <c r="L17" i="5"/>
  <c r="K17" i="5"/>
  <c r="E17" i="5"/>
  <c r="F17" i="5"/>
  <c r="G17" i="5"/>
  <c r="H17" i="5"/>
  <c r="I17" i="5"/>
  <c r="D17" i="5"/>
  <c r="D12" i="5"/>
  <c r="D10" i="5"/>
  <c r="D8" i="5"/>
  <c r="D6" i="5"/>
  <c r="D67" i="5" l="1"/>
  <c r="D66" i="5" s="1"/>
  <c r="H25" i="5"/>
  <c r="T25" i="5"/>
  <c r="F25" i="5"/>
  <c r="M25" i="5"/>
  <c r="D57" i="5"/>
  <c r="I25" i="5"/>
  <c r="E25" i="5"/>
  <c r="AE109" i="5" l="1"/>
  <c r="X109" i="5"/>
  <c r="Q109" i="5"/>
  <c r="J109" i="5"/>
  <c r="AE110" i="5"/>
  <c r="X110" i="5"/>
  <c r="Q110" i="5"/>
  <c r="J110" i="5"/>
  <c r="AE96" i="5"/>
  <c r="U96" i="5"/>
  <c r="X96" i="5" s="1"/>
  <c r="N96" i="5"/>
  <c r="L96" i="5"/>
  <c r="L95" i="5" s="1"/>
  <c r="H96" i="5"/>
  <c r="G96" i="5"/>
  <c r="G95" i="5" s="1"/>
  <c r="E96" i="5"/>
  <c r="E95" i="5" s="1"/>
  <c r="AD95" i="5"/>
  <c r="AC95" i="5"/>
  <c r="AB95" i="5"/>
  <c r="AA95" i="5"/>
  <c r="Z95" i="5"/>
  <c r="Y95" i="5"/>
  <c r="W95" i="5"/>
  <c r="V95" i="5"/>
  <c r="T95" i="5"/>
  <c r="S95" i="5"/>
  <c r="R95" i="5"/>
  <c r="P95" i="5"/>
  <c r="O95" i="5"/>
  <c r="N95" i="5"/>
  <c r="M95" i="5"/>
  <c r="K95" i="5"/>
  <c r="I95" i="5"/>
  <c r="F95" i="5"/>
  <c r="D95" i="5"/>
  <c r="AE100" i="5"/>
  <c r="X100" i="5"/>
  <c r="Q100" i="5"/>
  <c r="J100" i="5"/>
  <c r="AD99" i="5"/>
  <c r="AC99" i="5"/>
  <c r="AB99" i="5"/>
  <c r="AA99" i="5"/>
  <c r="Z99" i="5"/>
  <c r="Y99" i="5"/>
  <c r="W99" i="5"/>
  <c r="V99" i="5"/>
  <c r="U99" i="5"/>
  <c r="T99" i="5"/>
  <c r="S99" i="5"/>
  <c r="R99" i="5"/>
  <c r="P99" i="5"/>
  <c r="O99" i="5"/>
  <c r="N99" i="5"/>
  <c r="M99" i="5"/>
  <c r="L99" i="5"/>
  <c r="K99" i="5"/>
  <c r="I99" i="5"/>
  <c r="H99" i="5"/>
  <c r="G99" i="5"/>
  <c r="F99" i="5"/>
  <c r="E99" i="5"/>
  <c r="D99" i="5"/>
  <c r="AE98" i="5"/>
  <c r="X98" i="5"/>
  <c r="Q98" i="5"/>
  <c r="J98" i="5"/>
  <c r="AD97" i="5"/>
  <c r="AC97" i="5"/>
  <c r="AB97" i="5"/>
  <c r="AA97" i="5"/>
  <c r="Z97" i="5"/>
  <c r="Y97" i="5"/>
  <c r="W97" i="5"/>
  <c r="V97" i="5"/>
  <c r="U97" i="5"/>
  <c r="T97" i="5"/>
  <c r="S97" i="5"/>
  <c r="R97" i="5"/>
  <c r="P97" i="5"/>
  <c r="O97" i="5"/>
  <c r="N97" i="5"/>
  <c r="M97" i="5"/>
  <c r="L97" i="5"/>
  <c r="K97" i="5"/>
  <c r="I97" i="5"/>
  <c r="H97" i="5"/>
  <c r="G97" i="5"/>
  <c r="F97" i="5"/>
  <c r="E97" i="5"/>
  <c r="D97" i="5"/>
  <c r="AE94" i="5"/>
  <c r="X94" i="5"/>
  <c r="Q94" i="5"/>
  <c r="J94" i="5"/>
  <c r="AD93" i="5"/>
  <c r="AC93" i="5"/>
  <c r="AC92" i="5" s="1"/>
  <c r="AB93" i="5"/>
  <c r="AB92" i="5" s="1"/>
  <c r="AA93" i="5"/>
  <c r="AA92" i="5" s="1"/>
  <c r="Z93" i="5"/>
  <c r="Y93" i="5"/>
  <c r="Y92" i="5" s="1"/>
  <c r="W93" i="5"/>
  <c r="W92" i="5" s="1"/>
  <c r="V93" i="5"/>
  <c r="V92" i="5" s="1"/>
  <c r="U93" i="5"/>
  <c r="T93" i="5"/>
  <c r="T92" i="5" s="1"/>
  <c r="S93" i="5"/>
  <c r="S92" i="5" s="1"/>
  <c r="R93" i="5"/>
  <c r="R92" i="5" s="1"/>
  <c r="P93" i="5"/>
  <c r="P92" i="5" s="1"/>
  <c r="O93" i="5"/>
  <c r="O92" i="5" s="1"/>
  <c r="N93" i="5"/>
  <c r="N92" i="5" s="1"/>
  <c r="M93" i="5"/>
  <c r="M92" i="5" s="1"/>
  <c r="L93" i="5"/>
  <c r="K93" i="5"/>
  <c r="K92" i="5" s="1"/>
  <c r="I93" i="5"/>
  <c r="H93" i="5"/>
  <c r="G93" i="5"/>
  <c r="G92" i="5" s="1"/>
  <c r="F93" i="5"/>
  <c r="F92" i="5" s="1"/>
  <c r="E93" i="5"/>
  <c r="E92" i="5" s="1"/>
  <c r="AE87" i="5"/>
  <c r="X87" i="5"/>
  <c r="Q87" i="5"/>
  <c r="J87" i="5"/>
  <c r="AD86" i="5"/>
  <c r="AC86" i="5"/>
  <c r="AB86" i="5"/>
  <c r="AA86" i="5"/>
  <c r="Z86" i="5"/>
  <c r="Y86" i="5"/>
  <c r="W86" i="5"/>
  <c r="V86" i="5"/>
  <c r="U86" i="5"/>
  <c r="T86" i="5"/>
  <c r="S86" i="5"/>
  <c r="R86" i="5"/>
  <c r="P86" i="5"/>
  <c r="O86" i="5"/>
  <c r="N86" i="5"/>
  <c r="M86" i="5"/>
  <c r="L86" i="5"/>
  <c r="K86" i="5"/>
  <c r="I86" i="5"/>
  <c r="H86" i="5"/>
  <c r="G86" i="5"/>
  <c r="F86" i="5"/>
  <c r="E86" i="5"/>
  <c r="AE91" i="5"/>
  <c r="X91" i="5"/>
  <c r="Q91" i="5"/>
  <c r="J91" i="5"/>
  <c r="AD90" i="5"/>
  <c r="AC90" i="5"/>
  <c r="AB90" i="5"/>
  <c r="AA90" i="5"/>
  <c r="Z90" i="5"/>
  <c r="Y90" i="5"/>
  <c r="W90" i="5"/>
  <c r="V90" i="5"/>
  <c r="U90" i="5"/>
  <c r="T90" i="5"/>
  <c r="S90" i="5"/>
  <c r="R90" i="5"/>
  <c r="P90" i="5"/>
  <c r="O90" i="5"/>
  <c r="N90" i="5"/>
  <c r="M90" i="5"/>
  <c r="L90" i="5"/>
  <c r="K90" i="5"/>
  <c r="I90" i="5"/>
  <c r="H90" i="5"/>
  <c r="G90" i="5"/>
  <c r="F90" i="5"/>
  <c r="E90" i="5"/>
  <c r="AE77" i="5"/>
  <c r="X77" i="5"/>
  <c r="Q77" i="5"/>
  <c r="J77" i="5"/>
  <c r="AD76" i="5"/>
  <c r="AC76" i="5"/>
  <c r="AB76" i="5"/>
  <c r="AA76" i="5"/>
  <c r="Z76" i="5"/>
  <c r="Y76" i="5"/>
  <c r="W76" i="5"/>
  <c r="V76" i="5"/>
  <c r="U76" i="5"/>
  <c r="T76" i="5"/>
  <c r="S76" i="5"/>
  <c r="R76" i="5"/>
  <c r="P76" i="5"/>
  <c r="O76" i="5"/>
  <c r="N76" i="5"/>
  <c r="M76" i="5"/>
  <c r="L76" i="5"/>
  <c r="K76" i="5"/>
  <c r="I76" i="5"/>
  <c r="H76" i="5"/>
  <c r="G76" i="5"/>
  <c r="F76" i="5"/>
  <c r="E76" i="5"/>
  <c r="AE72" i="5"/>
  <c r="X72" i="5"/>
  <c r="Q72" i="5"/>
  <c r="J72" i="5"/>
  <c r="L92" i="5" l="1"/>
  <c r="Z92" i="5"/>
  <c r="AD92" i="5"/>
  <c r="D92" i="5"/>
  <c r="I92" i="5"/>
  <c r="J96" i="5"/>
  <c r="J90" i="5"/>
  <c r="Q93" i="5"/>
  <c r="AE97" i="5"/>
  <c r="Q99" i="5"/>
  <c r="H95" i="5"/>
  <c r="J95" i="5" s="1"/>
  <c r="AF110" i="5"/>
  <c r="AF109" i="5"/>
  <c r="J99" i="5"/>
  <c r="Q96" i="5"/>
  <c r="AF96" i="5" s="1"/>
  <c r="Q97" i="5"/>
  <c r="AE99" i="5"/>
  <c r="J97" i="5"/>
  <c r="X99" i="5"/>
  <c r="Q95" i="5"/>
  <c r="AE95" i="5"/>
  <c r="U95" i="5"/>
  <c r="X95" i="5" s="1"/>
  <c r="AF98" i="5"/>
  <c r="AF94" i="5"/>
  <c r="AF100" i="5"/>
  <c r="X97" i="5"/>
  <c r="AE93" i="5"/>
  <c r="J93" i="5"/>
  <c r="X93" i="5"/>
  <c r="J86" i="5"/>
  <c r="AE86" i="5"/>
  <c r="X86" i="5"/>
  <c r="Q90" i="5"/>
  <c r="AE90" i="5"/>
  <c r="X76" i="5"/>
  <c r="AF91" i="5"/>
  <c r="Q86" i="5"/>
  <c r="J76" i="5"/>
  <c r="X90" i="5"/>
  <c r="AF87" i="5"/>
  <c r="Q76" i="5"/>
  <c r="AE76" i="5"/>
  <c r="AF77" i="5"/>
  <c r="AF72" i="5"/>
  <c r="H92" i="5" l="1"/>
  <c r="U92" i="5"/>
  <c r="Q92" i="5"/>
  <c r="AF99" i="5"/>
  <c r="AE92" i="5"/>
  <c r="J92" i="5"/>
  <c r="AF95" i="5"/>
  <c r="AF97" i="5"/>
  <c r="AF93" i="5"/>
  <c r="X92" i="5"/>
  <c r="AF90" i="5"/>
  <c r="AF86" i="5"/>
  <c r="AF76" i="5"/>
  <c r="AF92" i="5" l="1"/>
  <c r="AE59" i="5" l="1"/>
  <c r="X59" i="5"/>
  <c r="Q59" i="5"/>
  <c r="J59" i="5"/>
  <c r="AE53" i="5"/>
  <c r="X53" i="5"/>
  <c r="Q53" i="5"/>
  <c r="J53" i="5"/>
  <c r="AE52" i="5"/>
  <c r="X52" i="5"/>
  <c r="Q52" i="5"/>
  <c r="J52" i="5"/>
  <c r="AE51" i="5"/>
  <c r="X51" i="5"/>
  <c r="Q51" i="5"/>
  <c r="J51" i="5"/>
  <c r="AE50" i="5"/>
  <c r="X50" i="5"/>
  <c r="Q50" i="5"/>
  <c r="J50" i="5"/>
  <c r="AE49" i="5"/>
  <c r="X49" i="5"/>
  <c r="Q49" i="5"/>
  <c r="J49" i="5"/>
  <c r="AE48" i="5"/>
  <c r="X48" i="5"/>
  <c r="Q48" i="5"/>
  <c r="J48" i="5"/>
  <c r="AE47" i="5"/>
  <c r="X47" i="5"/>
  <c r="Q47" i="5"/>
  <c r="J47" i="5"/>
  <c r="AE46" i="5"/>
  <c r="X46" i="5"/>
  <c r="Q46" i="5"/>
  <c r="J46" i="5"/>
  <c r="AE45" i="5"/>
  <c r="X45" i="5"/>
  <c r="Q45" i="5"/>
  <c r="J45" i="5"/>
  <c r="Y37" i="5"/>
  <c r="R37" i="5"/>
  <c r="K37" i="5"/>
  <c r="D37" i="5"/>
  <c r="AE32" i="5"/>
  <c r="X32" i="5"/>
  <c r="Q32" i="5"/>
  <c r="J32" i="5"/>
  <c r="AE31" i="5"/>
  <c r="X31" i="5"/>
  <c r="Q31" i="5"/>
  <c r="J31" i="5"/>
  <c r="AE30" i="5"/>
  <c r="X30" i="5"/>
  <c r="Q30" i="5"/>
  <c r="J30" i="5"/>
  <c r="AE27" i="5"/>
  <c r="X27" i="5"/>
  <c r="Q27" i="5"/>
  <c r="J27" i="5"/>
  <c r="J28" i="5"/>
  <c r="Q28" i="5"/>
  <c r="X28" i="5"/>
  <c r="AE28" i="5"/>
  <c r="AE23" i="5"/>
  <c r="X23" i="5"/>
  <c r="Q23" i="5"/>
  <c r="J23" i="5"/>
  <c r="AE19" i="5"/>
  <c r="X19" i="5"/>
  <c r="Q19" i="5"/>
  <c r="J19" i="5"/>
  <c r="AE18" i="5"/>
  <c r="X18" i="5"/>
  <c r="Q18" i="5"/>
  <c r="J18" i="5"/>
  <c r="AE13" i="5"/>
  <c r="X13" i="5"/>
  <c r="Q13" i="5"/>
  <c r="J13" i="5"/>
  <c r="AD12" i="5"/>
  <c r="AC12" i="5"/>
  <c r="AB12" i="5"/>
  <c r="AA12" i="5"/>
  <c r="Z12" i="5"/>
  <c r="Y12" i="5"/>
  <c r="W12" i="5"/>
  <c r="V12" i="5"/>
  <c r="U12" i="5"/>
  <c r="T12" i="5"/>
  <c r="S12" i="5"/>
  <c r="R12" i="5"/>
  <c r="P12" i="5"/>
  <c r="O12" i="5"/>
  <c r="N12" i="5"/>
  <c r="M12" i="5"/>
  <c r="L12" i="5"/>
  <c r="K12" i="5"/>
  <c r="I12" i="5"/>
  <c r="H12" i="5"/>
  <c r="G12" i="5"/>
  <c r="F12" i="5"/>
  <c r="E12" i="5"/>
  <c r="AE9" i="5"/>
  <c r="X9" i="5"/>
  <c r="Q9" i="5"/>
  <c r="J9" i="5"/>
  <c r="AD8" i="5"/>
  <c r="AC8" i="5"/>
  <c r="AB8" i="5"/>
  <c r="AA8" i="5"/>
  <c r="Z8" i="5"/>
  <c r="Y8" i="5"/>
  <c r="W8" i="5"/>
  <c r="V8" i="5"/>
  <c r="U8" i="5"/>
  <c r="T8" i="5"/>
  <c r="S8" i="5"/>
  <c r="R8" i="5"/>
  <c r="P8" i="5"/>
  <c r="O8" i="5"/>
  <c r="N8" i="5"/>
  <c r="M8" i="5"/>
  <c r="L8" i="5"/>
  <c r="K8" i="5"/>
  <c r="I8" i="5"/>
  <c r="H8" i="5"/>
  <c r="G8" i="5"/>
  <c r="F8" i="5"/>
  <c r="E8" i="5"/>
  <c r="J37" i="5" l="1"/>
  <c r="Q37" i="5"/>
  <c r="K36" i="5"/>
  <c r="K35" i="5" s="1"/>
  <c r="X37" i="5"/>
  <c r="AF37" i="5" s="1"/>
  <c r="R36" i="5"/>
  <c r="R35" i="5" s="1"/>
  <c r="AE37" i="5"/>
  <c r="Y36" i="5"/>
  <c r="Y35" i="5" s="1"/>
  <c r="J58" i="5"/>
  <c r="X58" i="5"/>
  <c r="Q58" i="5"/>
  <c r="AE58" i="5"/>
  <c r="AF59" i="5"/>
  <c r="AF49" i="5"/>
  <c r="AF50" i="5"/>
  <c r="AF51" i="5"/>
  <c r="AF52" i="5"/>
  <c r="AF53" i="5"/>
  <c r="AF47" i="5"/>
  <c r="AF48" i="5"/>
  <c r="AF46" i="5"/>
  <c r="AF45" i="5"/>
  <c r="AF32" i="5"/>
  <c r="AF31" i="5"/>
  <c r="AF30" i="5"/>
  <c r="AF27" i="5"/>
  <c r="AF28" i="5"/>
  <c r="AF23" i="5"/>
  <c r="X8" i="5"/>
  <c r="AF19" i="5"/>
  <c r="AF18" i="5"/>
  <c r="X12" i="5"/>
  <c r="J12" i="5"/>
  <c r="Q12" i="5"/>
  <c r="AE12" i="5"/>
  <c r="AF13" i="5"/>
  <c r="J8" i="5"/>
  <c r="Q8" i="5"/>
  <c r="AE8" i="5"/>
  <c r="AF9" i="5"/>
  <c r="AF58" i="5" l="1"/>
  <c r="AF12" i="5"/>
  <c r="AF8" i="5"/>
  <c r="Y63" i="5"/>
  <c r="Y62" i="5"/>
  <c r="Y61" i="5"/>
  <c r="R63" i="5"/>
  <c r="R62" i="5"/>
  <c r="R61" i="5"/>
  <c r="K63" i="5"/>
  <c r="K62" i="5"/>
  <c r="K61" i="5"/>
  <c r="X20" i="5" l="1"/>
  <c r="X21" i="5"/>
  <c r="X24" i="5"/>
  <c r="X33" i="5"/>
  <c r="X38" i="5"/>
  <c r="X41" i="5"/>
  <c r="X42" i="5"/>
  <c r="X56" i="5"/>
  <c r="X61" i="5"/>
  <c r="X62" i="5"/>
  <c r="X63" i="5"/>
  <c r="X65" i="5"/>
  <c r="X69" i="5"/>
  <c r="X70" i="5"/>
  <c r="X73" i="5"/>
  <c r="X75" i="5"/>
  <c r="X79" i="5"/>
  <c r="X81" i="5"/>
  <c r="X85" i="5"/>
  <c r="X89" i="5"/>
  <c r="X103" i="5"/>
  <c r="X106" i="5"/>
  <c r="X15" i="5"/>
  <c r="X7" i="5"/>
  <c r="X11" i="5"/>
  <c r="Y6" i="5"/>
  <c r="Y10" i="5"/>
  <c r="AD6" i="5"/>
  <c r="AC6" i="5"/>
  <c r="AB6" i="5"/>
  <c r="AA6" i="5"/>
  <c r="Z6" i="5"/>
  <c r="AD60" i="5"/>
  <c r="AC60" i="5"/>
  <c r="AB60" i="5"/>
  <c r="AA60" i="5"/>
  <c r="Z60" i="5"/>
  <c r="Y60" i="5"/>
  <c r="W60" i="5"/>
  <c r="V60" i="5"/>
  <c r="U60" i="5"/>
  <c r="T60" i="5"/>
  <c r="S60" i="5"/>
  <c r="S57" i="5" s="1"/>
  <c r="R60" i="5"/>
  <c r="P60" i="5"/>
  <c r="O60" i="5"/>
  <c r="N60" i="5"/>
  <c r="N57" i="5" s="1"/>
  <c r="M60" i="5"/>
  <c r="L60" i="5"/>
  <c r="K60" i="5"/>
  <c r="E60" i="5"/>
  <c r="E57" i="5" s="1"/>
  <c r="F60" i="5"/>
  <c r="G60" i="5"/>
  <c r="H60" i="5"/>
  <c r="I60" i="5"/>
  <c r="I57" i="5" s="1"/>
  <c r="AD64" i="5"/>
  <c r="AC64" i="5"/>
  <c r="AB64" i="5"/>
  <c r="AA64" i="5"/>
  <c r="Z64" i="5"/>
  <c r="Y64" i="5"/>
  <c r="W64" i="5"/>
  <c r="V64" i="5"/>
  <c r="U64" i="5"/>
  <c r="T64" i="5"/>
  <c r="S64" i="5"/>
  <c r="R64" i="5"/>
  <c r="P64" i="5"/>
  <c r="O64" i="5"/>
  <c r="N64" i="5"/>
  <c r="M64" i="5"/>
  <c r="L64" i="5"/>
  <c r="K64" i="5"/>
  <c r="E64" i="5"/>
  <c r="F64" i="5"/>
  <c r="G64" i="5"/>
  <c r="H64" i="5"/>
  <c r="I64" i="5"/>
  <c r="AD55" i="5"/>
  <c r="AD54" i="5" s="1"/>
  <c r="AC55" i="5"/>
  <c r="AC54" i="5" s="1"/>
  <c r="AB55" i="5"/>
  <c r="AB54" i="5" s="1"/>
  <c r="AA55" i="5"/>
  <c r="AA54" i="5" s="1"/>
  <c r="Z55" i="5"/>
  <c r="Z54" i="5" s="1"/>
  <c r="Y55" i="5"/>
  <c r="Y54" i="5" s="1"/>
  <c r="W55" i="5"/>
  <c r="W54" i="5" s="1"/>
  <c r="V55" i="5"/>
  <c r="V54" i="5" s="1"/>
  <c r="U55" i="5"/>
  <c r="U54" i="5" s="1"/>
  <c r="T55" i="5"/>
  <c r="T54" i="5" s="1"/>
  <c r="S55" i="5"/>
  <c r="S54" i="5" s="1"/>
  <c r="R55" i="5"/>
  <c r="R54" i="5" s="1"/>
  <c r="P55" i="5"/>
  <c r="P54" i="5" s="1"/>
  <c r="O55" i="5"/>
  <c r="O54" i="5" s="1"/>
  <c r="N55" i="5"/>
  <c r="N54" i="5" s="1"/>
  <c r="M55" i="5"/>
  <c r="M54" i="5" s="1"/>
  <c r="L55" i="5"/>
  <c r="L54" i="5" s="1"/>
  <c r="K55" i="5"/>
  <c r="K54" i="5" s="1"/>
  <c r="E55" i="5"/>
  <c r="E54" i="5" s="1"/>
  <c r="F55" i="5"/>
  <c r="F54" i="5" s="1"/>
  <c r="G55" i="5"/>
  <c r="G54" i="5" s="1"/>
  <c r="H55" i="5"/>
  <c r="H54" i="5" s="1"/>
  <c r="I55" i="5"/>
  <c r="I54" i="5" s="1"/>
  <c r="AD43" i="5"/>
  <c r="AC43" i="5"/>
  <c r="AB43" i="5"/>
  <c r="AA43" i="5"/>
  <c r="Z43" i="5"/>
  <c r="Y43" i="5"/>
  <c r="W43" i="5"/>
  <c r="V43" i="5"/>
  <c r="U43" i="5"/>
  <c r="T43" i="5"/>
  <c r="S43" i="5"/>
  <c r="R43" i="5"/>
  <c r="P43" i="5"/>
  <c r="O43" i="5"/>
  <c r="N43" i="5"/>
  <c r="M43" i="5"/>
  <c r="L43" i="5"/>
  <c r="K43" i="5"/>
  <c r="E43" i="5"/>
  <c r="F43" i="5"/>
  <c r="G43" i="5"/>
  <c r="H43" i="5"/>
  <c r="I43" i="5"/>
  <c r="AD74" i="5"/>
  <c r="AC74" i="5"/>
  <c r="AB74" i="5"/>
  <c r="AA74" i="5"/>
  <c r="Z74" i="5"/>
  <c r="Y74" i="5"/>
  <c r="W74" i="5"/>
  <c r="V74" i="5"/>
  <c r="U74" i="5"/>
  <c r="T74" i="5"/>
  <c r="S74" i="5"/>
  <c r="R74" i="5"/>
  <c r="P74" i="5"/>
  <c r="O74" i="5"/>
  <c r="N74" i="5"/>
  <c r="M74" i="5"/>
  <c r="L74" i="5"/>
  <c r="K74" i="5"/>
  <c r="E74" i="5"/>
  <c r="F74" i="5"/>
  <c r="G74" i="5"/>
  <c r="H74" i="5"/>
  <c r="I74" i="5"/>
  <c r="I67" i="5" s="1"/>
  <c r="I66" i="5" s="1"/>
  <c r="AD78" i="5"/>
  <c r="AC78" i="5"/>
  <c r="AB78" i="5"/>
  <c r="AA78" i="5"/>
  <c r="Z78" i="5"/>
  <c r="Y78" i="5"/>
  <c r="W78" i="5"/>
  <c r="V78" i="5"/>
  <c r="U78" i="5"/>
  <c r="T78" i="5"/>
  <c r="S78" i="5"/>
  <c r="R78" i="5"/>
  <c r="P78" i="5"/>
  <c r="O78" i="5"/>
  <c r="N78" i="5"/>
  <c r="M78" i="5"/>
  <c r="L78" i="5"/>
  <c r="K78" i="5"/>
  <c r="E78" i="5"/>
  <c r="F78" i="5"/>
  <c r="G78" i="5"/>
  <c r="H78" i="5"/>
  <c r="I78" i="5"/>
  <c r="AD80" i="5"/>
  <c r="AC80" i="5"/>
  <c r="AB80" i="5"/>
  <c r="AA80" i="5"/>
  <c r="Z80" i="5"/>
  <c r="Y80" i="5"/>
  <c r="W80" i="5"/>
  <c r="V80" i="5"/>
  <c r="U80" i="5"/>
  <c r="T80" i="5"/>
  <c r="S80" i="5"/>
  <c r="R80" i="5"/>
  <c r="P80" i="5"/>
  <c r="O80" i="5"/>
  <c r="N80" i="5"/>
  <c r="M80" i="5"/>
  <c r="L80" i="5"/>
  <c r="K80" i="5"/>
  <c r="E80" i="5"/>
  <c r="F80" i="5"/>
  <c r="G80" i="5"/>
  <c r="H80" i="5"/>
  <c r="I80" i="5"/>
  <c r="AD40" i="5"/>
  <c r="AD39" i="5" s="1"/>
  <c r="AC40" i="5"/>
  <c r="AC39" i="5" s="1"/>
  <c r="AB40" i="5"/>
  <c r="AB39" i="5" s="1"/>
  <c r="AA40" i="5"/>
  <c r="AA39" i="5" s="1"/>
  <c r="Z40" i="5"/>
  <c r="Z39" i="5" s="1"/>
  <c r="Y40" i="5"/>
  <c r="Y39" i="5" s="1"/>
  <c r="W40" i="5"/>
  <c r="W39" i="5" s="1"/>
  <c r="V40" i="5"/>
  <c r="V39" i="5" s="1"/>
  <c r="U40" i="5"/>
  <c r="U39" i="5" s="1"/>
  <c r="T40" i="5"/>
  <c r="T39" i="5" s="1"/>
  <c r="S40" i="5"/>
  <c r="S39" i="5" s="1"/>
  <c r="R40" i="5"/>
  <c r="R39" i="5" s="1"/>
  <c r="P40" i="5"/>
  <c r="P39" i="5" s="1"/>
  <c r="O40" i="5"/>
  <c r="O39" i="5" s="1"/>
  <c r="N40" i="5"/>
  <c r="N39" i="5" s="1"/>
  <c r="M40" i="5"/>
  <c r="M39" i="5" s="1"/>
  <c r="L40" i="5"/>
  <c r="L39" i="5" s="1"/>
  <c r="K40" i="5"/>
  <c r="K39" i="5" s="1"/>
  <c r="E40" i="5"/>
  <c r="E39" i="5" s="1"/>
  <c r="F40" i="5"/>
  <c r="F39" i="5" s="1"/>
  <c r="G40" i="5"/>
  <c r="G39" i="5" s="1"/>
  <c r="H40" i="5"/>
  <c r="H39" i="5" s="1"/>
  <c r="I40" i="5"/>
  <c r="I39" i="5" s="1"/>
  <c r="AD88" i="5"/>
  <c r="AD83" i="5" s="1"/>
  <c r="AC88" i="5"/>
  <c r="AC83" i="5" s="1"/>
  <c r="AB88" i="5"/>
  <c r="AB83" i="5" s="1"/>
  <c r="AA88" i="5"/>
  <c r="AA83" i="5" s="1"/>
  <c r="Z88" i="5"/>
  <c r="Z83" i="5" s="1"/>
  <c r="Y88" i="5"/>
  <c r="Y83" i="5" s="1"/>
  <c r="W88" i="5"/>
  <c r="W83" i="5" s="1"/>
  <c r="V88" i="5"/>
  <c r="V83" i="5" s="1"/>
  <c r="U88" i="5"/>
  <c r="U83" i="5" s="1"/>
  <c r="T88" i="5"/>
  <c r="T83" i="5" s="1"/>
  <c r="S88" i="5"/>
  <c r="S83" i="5" s="1"/>
  <c r="R88" i="5"/>
  <c r="R83" i="5" s="1"/>
  <c r="P88" i="5"/>
  <c r="P83" i="5" s="1"/>
  <c r="O88" i="5"/>
  <c r="O83" i="5" s="1"/>
  <c r="N88" i="5"/>
  <c r="N83" i="5" s="1"/>
  <c r="M88" i="5"/>
  <c r="M83" i="5" s="1"/>
  <c r="L88" i="5"/>
  <c r="L83" i="5" s="1"/>
  <c r="K88" i="5"/>
  <c r="K83" i="5" s="1"/>
  <c r="E88" i="5"/>
  <c r="E83" i="5" s="1"/>
  <c r="F88" i="5"/>
  <c r="F83" i="5" s="1"/>
  <c r="G88" i="5"/>
  <c r="G83" i="5" s="1"/>
  <c r="H88" i="5"/>
  <c r="H83" i="5" s="1"/>
  <c r="I88" i="5"/>
  <c r="I83" i="5" s="1"/>
  <c r="AD102" i="5"/>
  <c r="AD101" i="5" s="1"/>
  <c r="AC102" i="5"/>
  <c r="AC101" i="5" s="1"/>
  <c r="AB102" i="5"/>
  <c r="AB101" i="5" s="1"/>
  <c r="AA102" i="5"/>
  <c r="AA101" i="5" s="1"/>
  <c r="Z102" i="5"/>
  <c r="Z101" i="5" s="1"/>
  <c r="Y102" i="5"/>
  <c r="Y101" i="5" s="1"/>
  <c r="W102" i="5"/>
  <c r="W101" i="5" s="1"/>
  <c r="V102" i="5"/>
  <c r="V101" i="5" s="1"/>
  <c r="U102" i="5"/>
  <c r="U101" i="5" s="1"/>
  <c r="T102" i="5"/>
  <c r="T101" i="5" s="1"/>
  <c r="S102" i="5"/>
  <c r="S101" i="5" s="1"/>
  <c r="R102" i="5"/>
  <c r="R101" i="5" s="1"/>
  <c r="P102" i="5"/>
  <c r="P101" i="5" s="1"/>
  <c r="O102" i="5"/>
  <c r="O101" i="5" s="1"/>
  <c r="N102" i="5"/>
  <c r="N101" i="5" s="1"/>
  <c r="M102" i="5"/>
  <c r="M101" i="5" s="1"/>
  <c r="L102" i="5"/>
  <c r="L101" i="5" s="1"/>
  <c r="K102" i="5"/>
  <c r="K101" i="5" s="1"/>
  <c r="E102" i="5"/>
  <c r="E101" i="5" s="1"/>
  <c r="F102" i="5"/>
  <c r="F101" i="5" s="1"/>
  <c r="G102" i="5"/>
  <c r="G101" i="5" s="1"/>
  <c r="H102" i="5"/>
  <c r="H101" i="5" s="1"/>
  <c r="I102" i="5"/>
  <c r="I101" i="5" s="1"/>
  <c r="AD105" i="5"/>
  <c r="AD104" i="5" s="1"/>
  <c r="AC105" i="5"/>
  <c r="AC104" i="5" s="1"/>
  <c r="AB105" i="5"/>
  <c r="AB104" i="5" s="1"/>
  <c r="AA105" i="5"/>
  <c r="AA104" i="5" s="1"/>
  <c r="Z105" i="5"/>
  <c r="Z104" i="5" s="1"/>
  <c r="Y105" i="5"/>
  <c r="Y104" i="5" s="1"/>
  <c r="W105" i="5"/>
  <c r="V105" i="5"/>
  <c r="V104" i="5" s="1"/>
  <c r="U105" i="5"/>
  <c r="U104" i="5" s="1"/>
  <c r="T105" i="5"/>
  <c r="T104" i="5" s="1"/>
  <c r="S105" i="5"/>
  <c r="S104" i="5" s="1"/>
  <c r="R105" i="5"/>
  <c r="R104" i="5" s="1"/>
  <c r="P105" i="5"/>
  <c r="P104" i="5" s="1"/>
  <c r="O105" i="5"/>
  <c r="O104" i="5" s="1"/>
  <c r="N105" i="5"/>
  <c r="N104" i="5" s="1"/>
  <c r="M105" i="5"/>
  <c r="M104" i="5" s="1"/>
  <c r="L105" i="5"/>
  <c r="L104" i="5" s="1"/>
  <c r="K105" i="5"/>
  <c r="K104" i="5" s="1"/>
  <c r="E105" i="5"/>
  <c r="E104" i="5" s="1"/>
  <c r="F105" i="5"/>
  <c r="F104" i="5" s="1"/>
  <c r="G105" i="5"/>
  <c r="G104" i="5" s="1"/>
  <c r="H105" i="5"/>
  <c r="H104" i="5" s="1"/>
  <c r="I105" i="5"/>
  <c r="I104" i="5" s="1"/>
  <c r="AD14" i="5"/>
  <c r="AC14" i="5"/>
  <c r="AB14" i="5"/>
  <c r="AA14" i="5"/>
  <c r="Z14" i="5"/>
  <c r="Y14" i="5"/>
  <c r="W14" i="5"/>
  <c r="V14" i="5"/>
  <c r="U14" i="5"/>
  <c r="T14" i="5"/>
  <c r="S14" i="5"/>
  <c r="R14" i="5"/>
  <c r="P14" i="5"/>
  <c r="O14" i="5"/>
  <c r="N14" i="5"/>
  <c r="M14" i="5"/>
  <c r="L14" i="5"/>
  <c r="K14" i="5"/>
  <c r="E14" i="5"/>
  <c r="F14" i="5"/>
  <c r="G14" i="5"/>
  <c r="H14" i="5"/>
  <c r="I14" i="5"/>
  <c r="AD10" i="5"/>
  <c r="AC10" i="5"/>
  <c r="AB10" i="5"/>
  <c r="AA10" i="5"/>
  <c r="Z10" i="5"/>
  <c r="W10" i="5"/>
  <c r="V10" i="5"/>
  <c r="U10" i="5"/>
  <c r="T10" i="5"/>
  <c r="S10" i="5"/>
  <c r="R10" i="5"/>
  <c r="P10" i="5"/>
  <c r="O10" i="5"/>
  <c r="N10" i="5"/>
  <c r="M10" i="5"/>
  <c r="L10" i="5"/>
  <c r="K10" i="5"/>
  <c r="E10" i="5"/>
  <c r="F10" i="5"/>
  <c r="G10" i="5"/>
  <c r="H10" i="5"/>
  <c r="I10" i="5"/>
  <c r="W6" i="5"/>
  <c r="V6" i="5"/>
  <c r="U6" i="5"/>
  <c r="T6" i="5"/>
  <c r="S6" i="5"/>
  <c r="R6" i="5"/>
  <c r="P6" i="5"/>
  <c r="O6" i="5"/>
  <c r="N6" i="5"/>
  <c r="M6" i="5"/>
  <c r="L6" i="5"/>
  <c r="K6" i="5"/>
  <c r="E6" i="5"/>
  <c r="F6" i="5"/>
  <c r="G6" i="5"/>
  <c r="H6" i="5"/>
  <c r="I6" i="5"/>
  <c r="E5" i="5" l="1"/>
  <c r="N5" i="5"/>
  <c r="W5" i="5"/>
  <c r="I82" i="5"/>
  <c r="E82" i="5"/>
  <c r="N82" i="5"/>
  <c r="S82" i="5"/>
  <c r="AB82" i="5"/>
  <c r="E67" i="5"/>
  <c r="E66" i="5" s="1"/>
  <c r="N67" i="5"/>
  <c r="N66" i="5" s="1"/>
  <c r="S67" i="5"/>
  <c r="S66" i="5" s="1"/>
  <c r="W67" i="5"/>
  <c r="W66" i="5" s="1"/>
  <c r="AB67" i="5"/>
  <c r="AB66" i="5" s="1"/>
  <c r="W57" i="5"/>
  <c r="AB57" i="5"/>
  <c r="AA5" i="5"/>
  <c r="I5" i="5"/>
  <c r="S5" i="5"/>
  <c r="G5" i="5"/>
  <c r="L5" i="5"/>
  <c r="Y34" i="5"/>
  <c r="H5" i="5"/>
  <c r="K5" i="5"/>
  <c r="O5" i="5"/>
  <c r="T5" i="5"/>
  <c r="H82" i="5"/>
  <c r="K82" i="5"/>
  <c r="O82" i="5"/>
  <c r="T82" i="5"/>
  <c r="Y82" i="5"/>
  <c r="AC82" i="5"/>
  <c r="H67" i="5"/>
  <c r="H66" i="5" s="1"/>
  <c r="K67" i="5"/>
  <c r="K66" i="5" s="1"/>
  <c r="O67" i="5"/>
  <c r="O66" i="5" s="1"/>
  <c r="T67" i="5"/>
  <c r="T66" i="5" s="1"/>
  <c r="Y67" i="5"/>
  <c r="Y66" i="5" s="1"/>
  <c r="AC67" i="5"/>
  <c r="AC66" i="5" s="1"/>
  <c r="P34" i="5"/>
  <c r="H57" i="5"/>
  <c r="K57" i="5"/>
  <c r="K34" i="5" s="1"/>
  <c r="O57" i="5"/>
  <c r="O34" i="5" s="1"/>
  <c r="T57" i="5"/>
  <c r="Y57" i="5"/>
  <c r="AC57" i="5"/>
  <c r="AC34" i="5" s="1"/>
  <c r="AB5" i="5"/>
  <c r="Y5" i="5"/>
  <c r="P5" i="5"/>
  <c r="U5" i="5"/>
  <c r="G82" i="5"/>
  <c r="L82" i="5"/>
  <c r="P82" i="5"/>
  <c r="U82" i="5"/>
  <c r="Z82" i="5"/>
  <c r="AD82" i="5"/>
  <c r="G67" i="5"/>
  <c r="G66" i="5" s="1"/>
  <c r="L67" i="5"/>
  <c r="L66" i="5" s="1"/>
  <c r="P67" i="5"/>
  <c r="P66" i="5" s="1"/>
  <c r="U67" i="5"/>
  <c r="U66" i="5" s="1"/>
  <c r="Z67" i="5"/>
  <c r="Z66" i="5" s="1"/>
  <c r="AD67" i="5"/>
  <c r="AD66" i="5" s="1"/>
  <c r="AA34" i="5"/>
  <c r="G57" i="5"/>
  <c r="G34" i="5" s="1"/>
  <c r="L57" i="5"/>
  <c r="L34" i="5" s="1"/>
  <c r="P57" i="5"/>
  <c r="U57" i="5"/>
  <c r="U34" i="5" s="1"/>
  <c r="Z57" i="5"/>
  <c r="Z34" i="5" s="1"/>
  <c r="AD57" i="5"/>
  <c r="AD34" i="5" s="1"/>
  <c r="AC5" i="5"/>
  <c r="H34" i="5"/>
  <c r="T34" i="5"/>
  <c r="F5" i="5"/>
  <c r="M5" i="5"/>
  <c r="R5" i="5"/>
  <c r="V5" i="5"/>
  <c r="F82" i="5"/>
  <c r="M82" i="5"/>
  <c r="R82" i="5"/>
  <c r="V82" i="5"/>
  <c r="AA82" i="5"/>
  <c r="F67" i="5"/>
  <c r="F66" i="5" s="1"/>
  <c r="M67" i="5"/>
  <c r="M66" i="5" s="1"/>
  <c r="R67" i="5"/>
  <c r="R66" i="5" s="1"/>
  <c r="V67" i="5"/>
  <c r="V66" i="5" s="1"/>
  <c r="AA67" i="5"/>
  <c r="AA66" i="5" s="1"/>
  <c r="I34" i="5"/>
  <c r="E34" i="5"/>
  <c r="N34" i="5"/>
  <c r="S34" i="5"/>
  <c r="W34" i="5"/>
  <c r="AB34" i="5"/>
  <c r="F57" i="5"/>
  <c r="F34" i="5" s="1"/>
  <c r="M57" i="5"/>
  <c r="M34" i="5" s="1"/>
  <c r="R57" i="5"/>
  <c r="R34" i="5" s="1"/>
  <c r="V57" i="5"/>
  <c r="V34" i="5" s="1"/>
  <c r="AA57" i="5"/>
  <c r="Z5" i="5"/>
  <c r="AD5" i="5"/>
  <c r="H16" i="5"/>
  <c r="X26" i="5"/>
  <c r="X54" i="5"/>
  <c r="X88" i="5"/>
  <c r="Z16" i="5"/>
  <c r="X10" i="5"/>
  <c r="N16" i="5"/>
  <c r="S16" i="5"/>
  <c r="X39" i="5"/>
  <c r="X80" i="5"/>
  <c r="X71" i="5"/>
  <c r="X68" i="5"/>
  <c r="X17" i="5"/>
  <c r="X22" i="5"/>
  <c r="X43" i="5"/>
  <c r="X60" i="5"/>
  <c r="X107" i="5"/>
  <c r="X101" i="5"/>
  <c r="X84" i="5"/>
  <c r="X74" i="5"/>
  <c r="X29" i="5"/>
  <c r="X44" i="5"/>
  <c r="X64" i="5"/>
  <c r="X6" i="5"/>
  <c r="X78" i="5"/>
  <c r="X105" i="5"/>
  <c r="AB16" i="5"/>
  <c r="X108" i="5"/>
  <c r="X102" i="5"/>
  <c r="T16" i="5"/>
  <c r="Y16" i="5"/>
  <c r="AC16" i="5"/>
  <c r="U16" i="5"/>
  <c r="AD16" i="5"/>
  <c r="X40" i="5"/>
  <c r="W104" i="5"/>
  <c r="X104" i="5" s="1"/>
  <c r="I16" i="5"/>
  <c r="E16" i="5"/>
  <c r="X55" i="5"/>
  <c r="F16" i="5"/>
  <c r="G16" i="5"/>
  <c r="K16" i="5"/>
  <c r="O16" i="5"/>
  <c r="M16" i="5"/>
  <c r="R16" i="5"/>
  <c r="V16" i="5"/>
  <c r="L16" i="5"/>
  <c r="P16" i="5"/>
  <c r="W16" i="5"/>
  <c r="AA16" i="5"/>
  <c r="W82" i="5" l="1"/>
  <c r="K4" i="5"/>
  <c r="AB4" i="5"/>
  <c r="AC4" i="5"/>
  <c r="Z4" i="5"/>
  <c r="AA4" i="5"/>
  <c r="X57" i="5"/>
  <c r="AD4" i="5"/>
  <c r="AD111" i="5" s="1"/>
  <c r="W4" i="5"/>
  <c r="X66" i="5"/>
  <c r="X67" i="5"/>
  <c r="X5" i="5"/>
  <c r="I4" i="5"/>
  <c r="X16" i="5"/>
  <c r="X25" i="5"/>
  <c r="Y4" i="5"/>
  <c r="X83" i="5"/>
  <c r="P4" i="5"/>
  <c r="W111" i="5" l="1"/>
  <c r="AC111" i="5"/>
  <c r="P111" i="5"/>
  <c r="I111" i="5"/>
  <c r="AE7" i="5" l="1"/>
  <c r="AE11" i="5"/>
  <c r="AE15" i="5"/>
  <c r="AE20" i="5"/>
  <c r="AE21" i="5"/>
  <c r="AE24" i="5"/>
  <c r="AE33" i="5"/>
  <c r="AE38" i="5"/>
  <c r="AE41" i="5"/>
  <c r="AE42" i="5"/>
  <c r="AE56" i="5"/>
  <c r="AE61" i="5"/>
  <c r="AE62" i="5"/>
  <c r="AE63" i="5"/>
  <c r="AE65" i="5"/>
  <c r="AE69" i="5"/>
  <c r="AE70" i="5"/>
  <c r="AE73" i="5"/>
  <c r="AE75" i="5"/>
  <c r="AE79" i="5"/>
  <c r="AE81" i="5"/>
  <c r="AE85" i="5"/>
  <c r="AE89" i="5"/>
  <c r="AE103" i="5"/>
  <c r="AE106" i="5"/>
  <c r="Q7" i="5"/>
  <c r="Q11" i="5"/>
  <c r="Q15" i="5"/>
  <c r="Q20" i="5"/>
  <c r="Q21" i="5"/>
  <c r="Q24" i="5"/>
  <c r="Q33" i="5"/>
  <c r="Q38" i="5"/>
  <c r="Q41" i="5"/>
  <c r="Q42" i="5"/>
  <c r="Q56" i="5"/>
  <c r="Q61" i="5"/>
  <c r="Q62" i="5"/>
  <c r="Q63" i="5"/>
  <c r="Q65" i="5"/>
  <c r="Q69" i="5"/>
  <c r="Q70" i="5"/>
  <c r="Q73" i="5"/>
  <c r="Q75" i="5"/>
  <c r="Q79" i="5"/>
  <c r="Q81" i="5"/>
  <c r="Q85" i="5"/>
  <c r="Q89" i="5"/>
  <c r="Q103" i="5"/>
  <c r="Q106" i="5"/>
  <c r="AE105" i="5" l="1"/>
  <c r="J7" i="5" l="1"/>
  <c r="J11" i="5"/>
  <c r="J15" i="5"/>
  <c r="J20" i="5"/>
  <c r="J21" i="5"/>
  <c r="J24" i="5"/>
  <c r="J33" i="5"/>
  <c r="J41" i="5"/>
  <c r="J42" i="5"/>
  <c r="J56" i="5"/>
  <c r="J61" i="5"/>
  <c r="J62" i="5"/>
  <c r="J63" i="5"/>
  <c r="J65" i="5"/>
  <c r="J69" i="5"/>
  <c r="J70" i="5"/>
  <c r="J73" i="5"/>
  <c r="J75" i="5"/>
  <c r="J79" i="5"/>
  <c r="J81" i="5"/>
  <c r="J85" i="5"/>
  <c r="J89" i="5"/>
  <c r="J103" i="5"/>
  <c r="J106" i="5"/>
  <c r="X82" i="5" l="1"/>
  <c r="Q105" i="5"/>
  <c r="T4" i="5" l="1"/>
  <c r="AE74" i="5"/>
  <c r="Q60" i="5"/>
  <c r="Q80" i="5"/>
  <c r="Q39" i="5"/>
  <c r="Q54" i="5"/>
  <c r="Q55" i="5"/>
  <c r="Q71" i="5"/>
  <c r="Q88" i="5"/>
  <c r="Q101" i="5"/>
  <c r="Q102" i="5"/>
  <c r="AE101" i="5"/>
  <c r="Q40" i="5"/>
  <c r="Q74" i="5"/>
  <c r="AE39" i="5"/>
  <c r="AE40" i="5"/>
  <c r="AB111" i="5"/>
  <c r="AA111" i="5"/>
  <c r="AE78" i="5"/>
  <c r="AE84" i="5"/>
  <c r="AE102" i="5"/>
  <c r="Q43" i="5"/>
  <c r="Q78" i="5"/>
  <c r="Q84" i="5"/>
  <c r="Q104" i="5"/>
  <c r="AE54" i="5"/>
  <c r="AE60" i="5"/>
  <c r="AE68" i="5"/>
  <c r="AE104" i="5"/>
  <c r="AE88" i="5"/>
  <c r="AE107" i="5"/>
  <c r="AE108" i="5"/>
  <c r="Q10" i="5"/>
  <c r="Q64" i="5"/>
  <c r="Q44" i="5"/>
  <c r="Q68" i="5"/>
  <c r="AE43" i="5"/>
  <c r="AE44" i="5"/>
  <c r="AE55" i="5"/>
  <c r="AE64" i="5"/>
  <c r="AE71" i="5"/>
  <c r="AE80" i="5"/>
  <c r="AE6" i="5"/>
  <c r="Q29" i="5"/>
  <c r="AE29" i="5"/>
  <c r="AE26" i="5"/>
  <c r="Q26" i="5"/>
  <c r="Q22" i="5"/>
  <c r="R4" i="5"/>
  <c r="AE22" i="5"/>
  <c r="O4" i="5"/>
  <c r="O111" i="5" s="1"/>
  <c r="AE17" i="5"/>
  <c r="Q17" i="5"/>
  <c r="V4" i="5"/>
  <c r="Q107" i="5"/>
  <c r="Q108" i="5"/>
  <c r="AE14" i="5"/>
  <c r="Q14" i="5"/>
  <c r="X14" i="5"/>
  <c r="Q6" i="5"/>
  <c r="AE10" i="5"/>
  <c r="J64" i="5"/>
  <c r="Z111" i="5"/>
  <c r="X36" i="5" l="1"/>
  <c r="V111" i="5"/>
  <c r="T111" i="5"/>
  <c r="U4" i="5"/>
  <c r="U111" i="5" s="1"/>
  <c r="L4" i="5"/>
  <c r="L111" i="5" s="1"/>
  <c r="N4" i="5"/>
  <c r="N111" i="5" s="1"/>
  <c r="M4" i="5"/>
  <c r="M111" i="5" s="1"/>
  <c r="S4" i="5"/>
  <c r="S111" i="5" s="1"/>
  <c r="AE16" i="5"/>
  <c r="AE83" i="5"/>
  <c r="AE57" i="5"/>
  <c r="Q83" i="5"/>
  <c r="AE67" i="5"/>
  <c r="Q66" i="5"/>
  <c r="Q67" i="5"/>
  <c r="AE5" i="5"/>
  <c r="Q57" i="5"/>
  <c r="AE66" i="5"/>
  <c r="AE25" i="5"/>
  <c r="Q25" i="5"/>
  <c r="Q16" i="5"/>
  <c r="Q5" i="5"/>
  <c r="D102" i="5"/>
  <c r="D101" i="5" s="1"/>
  <c r="X35" i="5" l="1"/>
  <c r="X4" i="5"/>
  <c r="Q4" i="5"/>
  <c r="AE4" i="5"/>
  <c r="J29" i="5"/>
  <c r="J43" i="5"/>
  <c r="J44" i="5"/>
  <c r="J68" i="5"/>
  <c r="J54" i="5"/>
  <c r="J55" i="5"/>
  <c r="J101" i="5"/>
  <c r="J102" i="5"/>
  <c r="J39" i="5"/>
  <c r="J40" i="5"/>
  <c r="J26" i="5"/>
  <c r="J71" i="5"/>
  <c r="J80" i="5"/>
  <c r="J78" i="5"/>
  <c r="J74" i="5"/>
  <c r="J88" i="5"/>
  <c r="J84" i="5"/>
  <c r="R111" i="5" l="1"/>
  <c r="X34" i="5"/>
  <c r="X111" i="5" s="1"/>
  <c r="J67" i="5"/>
  <c r="J83" i="5"/>
  <c r="J25" i="5"/>
  <c r="D105" i="5"/>
  <c r="D104" i="5" s="1"/>
  <c r="D82" i="5" s="1"/>
  <c r="F4" i="5"/>
  <c r="F111" i="5" s="1"/>
  <c r="D14" i="5"/>
  <c r="D5" i="5" s="1"/>
  <c r="J10" i="5" l="1"/>
  <c r="J14" i="5"/>
  <c r="J107" i="5"/>
  <c r="J108" i="5"/>
  <c r="J104" i="5"/>
  <c r="J105" i="5"/>
  <c r="J6" i="5"/>
  <c r="J66" i="5"/>
  <c r="H4" i="5"/>
  <c r="H111" i="5" s="1"/>
  <c r="G4" i="5"/>
  <c r="G111" i="5" s="1"/>
  <c r="E4" i="5"/>
  <c r="E111" i="5" s="1"/>
  <c r="J5" i="5" l="1"/>
  <c r="AF33" i="5" l="1"/>
  <c r="AF103" i="5" l="1"/>
  <c r="AF74" i="5"/>
  <c r="AF70" i="5"/>
  <c r="AF42" i="5"/>
  <c r="AF39" i="5"/>
  <c r="AF26" i="5"/>
  <c r="AF20" i="5"/>
  <c r="AF14" i="5"/>
  <c r="AF6" i="5"/>
  <c r="AF88" i="5"/>
  <c r="AF67" i="5"/>
  <c r="AF64" i="5"/>
  <c r="AF54" i="5"/>
  <c r="AF107" i="5"/>
  <c r="AF65" i="5"/>
  <c r="AF25" i="5"/>
  <c r="AF11" i="5"/>
  <c r="AF29" i="5"/>
  <c r="AF21" i="5"/>
  <c r="AF5" i="5"/>
  <c r="AF106" i="5"/>
  <c r="AF102" i="5"/>
  <c r="AF85" i="5"/>
  <c r="AF81" i="5"/>
  <c r="AF79" i="5"/>
  <c r="AF69" i="5"/>
  <c r="AF66" i="5"/>
  <c r="AF63" i="5"/>
  <c r="AF105" i="5"/>
  <c r="AF101" i="5"/>
  <c r="AF84" i="5"/>
  <c r="AF80" i="5"/>
  <c r="AF78" i="5"/>
  <c r="AF73" i="5"/>
  <c r="AF10" i="5"/>
  <c r="AF24" i="5"/>
  <c r="AF15" i="5"/>
  <c r="AF7" i="5"/>
  <c r="AF104" i="5"/>
  <c r="AF89" i="5"/>
  <c r="AF83" i="5"/>
  <c r="AF75" i="5"/>
  <c r="AF71" i="5"/>
  <c r="AF68" i="5"/>
  <c r="AF41" i="5"/>
  <c r="AF56" i="5"/>
  <c r="AF44" i="5"/>
  <c r="AF61" i="5"/>
  <c r="AF55" i="5"/>
  <c r="AF43" i="5"/>
  <c r="AF40" i="5"/>
  <c r="AF108" i="5"/>
  <c r="Y111" i="5" l="1"/>
  <c r="D38" i="5"/>
  <c r="J38" i="5" l="1"/>
  <c r="D36" i="5"/>
  <c r="D35" i="5" s="1"/>
  <c r="D34" i="5" s="1"/>
  <c r="K111" i="5"/>
  <c r="AF62" i="5"/>
  <c r="J60" i="5"/>
  <c r="AF38" i="5"/>
  <c r="J36" i="5"/>
  <c r="Q36" i="5" l="1"/>
  <c r="AE36" i="5"/>
  <c r="Q35" i="5"/>
  <c r="AF60" i="5"/>
  <c r="J35" i="5" l="1"/>
  <c r="AE34" i="5"/>
  <c r="AE35" i="5"/>
  <c r="J57" i="5"/>
  <c r="AF57" i="5" s="1"/>
  <c r="AF36" i="5"/>
  <c r="AF35" i="5" l="1"/>
  <c r="Q34" i="5"/>
  <c r="J34" i="5"/>
  <c r="AF34" i="5" l="1"/>
  <c r="AE82" i="5" l="1"/>
  <c r="AE111" i="5" s="1"/>
  <c r="Q82" i="5" l="1"/>
  <c r="Q111" i="5" s="1"/>
  <c r="J82" i="5" l="1"/>
  <c r="AF82" i="5" l="1"/>
  <c r="J17" i="5"/>
  <c r="AF17" i="5" s="1"/>
  <c r="J22" i="5"/>
  <c r="AF22" i="5" s="1"/>
  <c r="D4" i="5"/>
  <c r="D111" i="5" s="1"/>
  <c r="D16" i="5"/>
  <c r="J16" i="5"/>
  <c r="AF16" i="5" s="1"/>
  <c r="J4" i="5" l="1"/>
  <c r="J111" i="5" l="1"/>
  <c r="AF4" i="5"/>
  <c r="AF111" i="5" s="1"/>
</calcChain>
</file>

<file path=xl/comments1.xml><?xml version="1.0" encoding="utf-8"?>
<comments xmlns="http://schemas.openxmlformats.org/spreadsheetml/2006/main">
  <authors>
    <author>Jose Perez</author>
    <author>Diego</author>
  </authors>
  <commentList>
    <comment ref="D28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Estaba en Sector
</t>
        </r>
      </text>
    </comment>
    <comment ref="F28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Estaba en Programa</t>
        </r>
      </text>
    </comment>
    <comment ref="D37" authorId="1" shapeId="0">
      <text>
        <r>
          <rPr>
            <b/>
            <sz val="9"/>
            <color indexed="81"/>
            <rFont val="Tahoma"/>
            <family val="2"/>
          </rPr>
          <t>Diego:</t>
        </r>
        <r>
          <rPr>
            <sz val="9"/>
            <color indexed="81"/>
            <rFont val="Tahoma"/>
            <family val="2"/>
          </rPr>
          <t xml:space="preserve">
calidad + pae
</t>
        </r>
      </text>
    </comment>
    <comment ref="R37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Estaba 688
</t>
        </r>
      </text>
    </comment>
    <comment ref="F59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Pago Alumbrado Público
</t>
        </r>
      </text>
    </comment>
    <comment ref="G59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EyD Red Electrica, Ampliación Redes Gas, Electrovichada</t>
        </r>
      </text>
    </comment>
    <comment ref="D62" authorId="1" shapeId="0">
      <text>
        <r>
          <rPr>
            <b/>
            <sz val="9"/>
            <color indexed="81"/>
            <rFont val="Tahoma"/>
            <family val="2"/>
          </rPr>
          <t>Diego:</t>
        </r>
        <r>
          <rPr>
            <sz val="9"/>
            <color indexed="81"/>
            <rFont val="Tahoma"/>
            <family val="2"/>
          </rPr>
          <t xml:space="preserve">
sgp + transporte hidro</t>
        </r>
      </text>
    </comment>
    <comment ref="H62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Transporte Hidrocarburos
</t>
        </r>
      </text>
    </comment>
    <comment ref="E85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Estaba en Programa</t>
        </r>
      </text>
    </comment>
    <comment ref="D96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Resguardo
</t>
        </r>
      </text>
    </comment>
    <comment ref="E96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Sin Distribuir
</t>
        </r>
      </text>
    </comment>
    <comment ref="F96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Deguello Ganado Mayor
</t>
        </r>
      </text>
    </comment>
    <comment ref="G96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SGR Por Distribuir
</t>
        </r>
      </text>
    </comment>
    <comment ref="H96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Transporte Hidrocarburos
</t>
        </r>
      </text>
    </comment>
    <comment ref="O96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Transporte Hidrocarburos</t>
        </r>
      </text>
    </comment>
    <comment ref="V96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Transporte de Hidrocarburos</t>
        </r>
      </text>
    </comment>
    <comment ref="D100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Por Distribuir</t>
        </r>
      </text>
    </comment>
    <comment ref="F103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Estaba en Programa
Sobretasa Bomberil</t>
        </r>
      </text>
    </comment>
    <comment ref="E106" authorId="0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Estaban en Programa
</t>
        </r>
      </text>
    </comment>
  </commentList>
</comments>
</file>

<file path=xl/sharedStrings.xml><?xml version="1.0" encoding="utf-8"?>
<sst xmlns="http://schemas.openxmlformats.org/spreadsheetml/2006/main" count="388" uniqueCount="199">
  <si>
    <t>NIVEL</t>
  </si>
  <si>
    <t>Sector Agricultura y Desarrollo Rural</t>
  </si>
  <si>
    <t>Línea Estratégica “Desarrollo Económico para el Cambio”</t>
  </si>
  <si>
    <t>Productividad agropecuaria para el desarrollo económico competitivo</t>
  </si>
  <si>
    <t xml:space="preserve">Inclusión productiva de pequeños productores rurales </t>
  </si>
  <si>
    <t>Ordenamiento Social y Uso Productivo del Territorio rural</t>
  </si>
  <si>
    <t>Tierras Legalmente para todos los Paz de Ariporeños</t>
  </si>
  <si>
    <t>Sanidad Agropecuaria e Inocuidad Agroalimentaria</t>
  </si>
  <si>
    <t>Sanidad, productividad y competitividad</t>
  </si>
  <si>
    <t>Ciencia, Tecnología e Innovación Agropecuaria</t>
  </si>
  <si>
    <t>Paz de Ariporo Tecnológico en los Procesos Agropecuarios</t>
  </si>
  <si>
    <t>Infraestructura Productiva y comercialización</t>
  </si>
  <si>
    <t>Paz de Ariporo productivo y competitivo</t>
  </si>
  <si>
    <t>Sector Comercio, Industria y Turismo</t>
  </si>
  <si>
    <t xml:space="preserve">Turismo Sostenible Por Amor A Nuestra Tierra </t>
  </si>
  <si>
    <t>Planificación e Institucionalidad turística</t>
  </si>
  <si>
    <t>Infraestructura turística</t>
  </si>
  <si>
    <t>Capacitación y Formación Para el Turismo</t>
  </si>
  <si>
    <t xml:space="preserve">Promoción turística </t>
  </si>
  <si>
    <t xml:space="preserve">Desarrollo Empresarial Por Amor a Nuestra Tierra </t>
  </si>
  <si>
    <t>Fortalecimiento y Asistencia Técnica Empresarial</t>
  </si>
  <si>
    <t>Apoyo Financiero</t>
  </si>
  <si>
    <t xml:space="preserve">Educación y emprendimiento cultural </t>
  </si>
  <si>
    <t xml:space="preserve">Emprendamos con creatividad, emprendamos Innovando </t>
  </si>
  <si>
    <t xml:space="preserve">Creciendo y Creando </t>
  </si>
  <si>
    <t>Protección y salvaguardia de nuestro legado heroico.</t>
  </si>
  <si>
    <t>¡Llegó el momento de conocernos!</t>
  </si>
  <si>
    <t>Nuestra Memoria en movimiento</t>
  </si>
  <si>
    <t xml:space="preserve">¡Somos Llaneros!
</t>
  </si>
  <si>
    <t>¡Construyamos Cultura!</t>
  </si>
  <si>
    <t>Cultura</t>
  </si>
  <si>
    <t>“Cambio Con Equidad”</t>
  </si>
  <si>
    <t>Educación</t>
  </si>
  <si>
    <t>Paz de Ariporo Mejor Educada  con Calidad y Cobertura Para el Cambio</t>
  </si>
  <si>
    <t>Cobertura para  Permanencia y el Acceso al Sistema Educativo</t>
  </si>
  <si>
    <t>Calidad educativa para el cambio</t>
  </si>
  <si>
    <t>Salud</t>
  </si>
  <si>
    <t>Paz de Ariporo Saludable, construyendo el cambio en salud, Por Amor a Nuestra Tierra”</t>
  </si>
  <si>
    <t>Aseguramiento</t>
  </si>
  <si>
    <t>Salud Pública</t>
  </si>
  <si>
    <t>Fortalecimiento De La Gestión En Salud Pública</t>
  </si>
  <si>
    <t>Sector Inclusión Social</t>
  </si>
  <si>
    <t>Desarrollo Social Integral</t>
  </si>
  <si>
    <t>Niños, Niñas y Adolescentes en entorno protectores para el cambio</t>
  </si>
  <si>
    <t>Jóvenes Construyendo el Cambio</t>
  </si>
  <si>
    <t>Mujeres empoderadas liderando el cambio</t>
  </si>
  <si>
    <t>Personas mayores funcionales y felices</t>
  </si>
  <si>
    <t>Victimas superando las situaciones de vulnerabilidad</t>
  </si>
  <si>
    <t>Discapacidad con inclusión social</t>
  </si>
  <si>
    <t>Comunidades étnicas con garantía de derechos</t>
  </si>
  <si>
    <t>Diversidad sexual  con garantía de derechos</t>
  </si>
  <si>
    <t>Reintegración y Reincorporación</t>
  </si>
  <si>
    <t>Recreación y Deporte</t>
  </si>
  <si>
    <t>Paz de Ariporo en Movimiento para el Cambio</t>
  </si>
  <si>
    <t>Actividad física y aprovechamiento del tiempo libre, con infraestructura para el deporte</t>
  </si>
  <si>
    <t>Vivienda</t>
  </si>
  <si>
    <t>Mejores servicios públicos para el cambio</t>
  </si>
  <si>
    <t>Servicios Públicos para el Cambio</t>
  </si>
  <si>
    <t>Acceso de la población a los servicios de agua potable y saneamiento básico</t>
  </si>
  <si>
    <t xml:space="preserve">Cobertura y Calidad de Agua Potable en el área urbana, área rural dispersa y centros poblados  </t>
  </si>
  <si>
    <t>Cobertura del sistema de tratamiento de aguas residuales en el área urbana, centros poblados y rural dispersa</t>
  </si>
  <si>
    <t>Vamos por el cambio fortaleciendo la recolección y disposición adecuada de los residuos sólidos en el municipio de Paz de Ariporo</t>
  </si>
  <si>
    <t>Mas Hogares Accediendo a Una Vivienda Digna</t>
  </si>
  <si>
    <t>Viviendas con entorno de Calidad</t>
  </si>
  <si>
    <t>Gestión y Participación para el Cambio</t>
  </si>
  <si>
    <t>Gobierno Territorial</t>
  </si>
  <si>
    <t>Fortalecimiento Institucional y Buen Gobierno</t>
  </si>
  <si>
    <t>Reorganizar el modelo estándar de control interno –MECI</t>
  </si>
  <si>
    <t>Implementación del Modelo Integrado de Planeación y Gestión -MIPG</t>
  </si>
  <si>
    <t xml:space="preserve">Justicia, seguridad y convivencia </t>
  </si>
  <si>
    <t>Seguridad y Convivencia Ciudadana</t>
  </si>
  <si>
    <t>Protección Animal</t>
  </si>
  <si>
    <t>Participación Comunitaria y Derechos Humanos</t>
  </si>
  <si>
    <t>Organizaciones Comunitarias Fortalecidas</t>
  </si>
  <si>
    <t>Equipamiento Municipal</t>
  </si>
  <si>
    <t>Construcción, Mantenimiento y Mejoramiento del Equipamiento Municipal</t>
  </si>
  <si>
    <t>Tecnología de la Información y las Comunicaciones</t>
  </si>
  <si>
    <t>Adopción de Lineamientos Tic Para el Despliegue de Infraestructura en el Municipio</t>
  </si>
  <si>
    <t>Finanzas Públicas</t>
  </si>
  <si>
    <t>Acciones que Fortalecen las Finanzas del Municipio</t>
  </si>
  <si>
    <t>Paz de Ariporo reorganizado y fortalecido institucionalmente para mejorar la gestión de la administración.</t>
  </si>
  <si>
    <t>Paz de Ariporo Sostenible e Innovador</t>
  </si>
  <si>
    <t>Sector Ambiente y Desarrollo Sostenible</t>
  </si>
  <si>
    <t>Conservación de la biodiversidad y sus servicios ecosistémicos</t>
  </si>
  <si>
    <t>El cambio por la preservación de la biodiversidad y los ecosistemas estratégicos</t>
  </si>
  <si>
    <t>Educación y conocimiento de las potencialidades sostenibles de la biodiversidad y los servicios ecosistémicos</t>
  </si>
  <si>
    <t>Gestión de la información y el conocimiento ambiental</t>
  </si>
  <si>
    <t>Ordenamiento Ambiental Territorial</t>
  </si>
  <si>
    <t>Preservar el patrimonio ambiental y humano con manejo del riesgo</t>
  </si>
  <si>
    <t>Gestión del cambio climático para un desarrollo bajo en carbono y resiliente al clima</t>
  </si>
  <si>
    <t>Medidas de adaptación y mitigación adoptadas del PRICCO</t>
  </si>
  <si>
    <t>Sector Ciencia tecnología e innovación</t>
  </si>
  <si>
    <t>Consolidación de una institucionalidad habilitante para la Ciencia Tecnología e Innovación (CTI)</t>
  </si>
  <si>
    <t>Políticas públicas municipales en ciencia, tecnología e innovación</t>
  </si>
  <si>
    <t>Investigación con calidad e impacto</t>
  </si>
  <si>
    <t>Fortalecimiento a la generación de nuevo conocimiento</t>
  </si>
  <si>
    <t>Desarrollo tecnológico e innovación para el crecimiento empresarial</t>
  </si>
  <si>
    <t>Fortalecimiento al desarrollo tecnológico y la innovación</t>
  </si>
  <si>
    <t>Generación de una cultura que valora y gestiona el conocimiento y la innovación</t>
  </si>
  <si>
    <t>Fortalecimiento de las capacidades Institucionales en vocación científica</t>
  </si>
  <si>
    <t xml:space="preserve"> Sector Prevención y Atención de Desastres </t>
  </si>
  <si>
    <t>Prevención y atención de desastres y emergencias para el Cambio</t>
  </si>
  <si>
    <t>Sector Transporte</t>
  </si>
  <si>
    <t>Infraestructura red vial regional</t>
  </si>
  <si>
    <t>Infraestructura y movilidad para un desarrollo integral</t>
  </si>
  <si>
    <t xml:space="preserve"> Sector Ordenamiento Territorial</t>
  </si>
  <si>
    <t>Ordenando lo Nuestro</t>
  </si>
  <si>
    <t xml:space="preserve">Planeación Territorial </t>
  </si>
  <si>
    <t>Infraestructura y Equipamiento Ordenado</t>
  </si>
  <si>
    <t>Etiquetas de fila</t>
  </si>
  <si>
    <t>Total general</t>
  </si>
  <si>
    <t>Desarrollo Económico para el Cambio</t>
  </si>
  <si>
    <t>Sector</t>
  </si>
  <si>
    <t>Linea</t>
  </si>
  <si>
    <t>Agricultura y Desarrollo Rural</t>
  </si>
  <si>
    <t>Ambiente y Desarrollo Sostenible</t>
  </si>
  <si>
    <t xml:space="preserve">Prevención y Atención de Desastres </t>
  </si>
  <si>
    <t>Transporte</t>
  </si>
  <si>
    <t>Ordenamiento Territorial</t>
  </si>
  <si>
    <t>Ciencia tecnología e innovación</t>
  </si>
  <si>
    <t>Programa</t>
  </si>
  <si>
    <t>Inclusión Social</t>
  </si>
  <si>
    <t>sector</t>
  </si>
  <si>
    <t>¡Somos Llaneros!</t>
  </si>
  <si>
    <t>Comercio, Industria y Turismo</t>
  </si>
  <si>
    <t>SECTOR/PROGRAMA/SUBPROGRAMA</t>
  </si>
  <si>
    <t>TOTAL CUATRIENIO</t>
  </si>
  <si>
    <t>Subprograma</t>
  </si>
  <si>
    <t>SGP</t>
  </si>
  <si>
    <t>GRATUIDAD</t>
  </si>
  <si>
    <t>FF</t>
  </si>
  <si>
    <t>ICLD</t>
  </si>
  <si>
    <t>ICDE</t>
  </si>
  <si>
    <t>SGR</t>
  </si>
  <si>
    <t>OT</t>
  </si>
  <si>
    <t>Columna3</t>
  </si>
  <si>
    <t>Columna4</t>
  </si>
  <si>
    <t>Columna5</t>
  </si>
  <si>
    <t>Columna6</t>
  </si>
  <si>
    <t>Columna7</t>
  </si>
  <si>
    <t>Columna8</t>
  </si>
  <si>
    <t>Columna9</t>
  </si>
  <si>
    <t>Columna10</t>
  </si>
  <si>
    <t>Columna11</t>
  </si>
  <si>
    <t>Columna12</t>
  </si>
  <si>
    <t>Columna13</t>
  </si>
  <si>
    <t>Columna14</t>
  </si>
  <si>
    <t>Columna15</t>
  </si>
  <si>
    <t>Columna16</t>
  </si>
  <si>
    <t>Columna17</t>
  </si>
  <si>
    <t>Columna18</t>
  </si>
  <si>
    <t>Columna19</t>
  </si>
  <si>
    <t>Columna20</t>
  </si>
  <si>
    <t>Columna21</t>
  </si>
  <si>
    <t>Columna22</t>
  </si>
  <si>
    <t>Columna72</t>
  </si>
  <si>
    <t>TOTAL 2020</t>
  </si>
  <si>
    <t>Columna122</t>
  </si>
  <si>
    <t>TOTAL 2021</t>
  </si>
  <si>
    <t>Columna172</t>
  </si>
  <si>
    <t>TOTAL 2022</t>
  </si>
  <si>
    <t>Columna23</t>
  </si>
  <si>
    <t>TOTAL 2023</t>
  </si>
  <si>
    <t>Columna73</t>
  </si>
  <si>
    <t>COF</t>
  </si>
  <si>
    <t>Columna123</t>
  </si>
  <si>
    <t>Columna173</t>
  </si>
  <si>
    <t>Columna222</t>
  </si>
  <si>
    <t>TOTAL</t>
  </si>
  <si>
    <t>Salud y Protección Social</t>
  </si>
  <si>
    <t>Cobertura y Calidad de Agua Potable en el área urbana, área rural dispersa y centros poblados</t>
  </si>
  <si>
    <t>Justicia,  Seguridad y Convivencia</t>
  </si>
  <si>
    <t>Tecnologías de la Información y las Comunicaciones -Tic</t>
  </si>
  <si>
    <t>Fortalecimiento a las Finanzas Públicas Municipales</t>
  </si>
  <si>
    <t>Educación ambiental y conocimiento de las potencialidades sostenibles de la biodiversidad y los servicios ecosistémicos</t>
  </si>
  <si>
    <t>Preservación y conservación de la biodiversidad, el recurso hídrico y los ecosistemas estratégicos de Paz de Ariporo</t>
  </si>
  <si>
    <t>Vamos por el cambio conservando la biodiversidad, el recurso hídrico y sus servicios ecosistémicos</t>
  </si>
  <si>
    <t>Gestión y manejo del riesgo de desastres para la seguridad</t>
  </si>
  <si>
    <t>Implementación del Modelo Integrado de Planeación y Gestión –MIPG</t>
  </si>
  <si>
    <t>Evaluación y reorganización institucional para mejorar la gestión de la administración.</t>
  </si>
  <si>
    <t>Inclusión productiva de pequeños productores rurales</t>
  </si>
  <si>
    <t>Ordenamiento social y uso productivo del territorio rural</t>
  </si>
  <si>
    <t>Tierras legalmente para todos los Pazdeariporeños</t>
  </si>
  <si>
    <t>Sanidad agropecuaria e inocuidad agroalimentaria</t>
  </si>
  <si>
    <t>Ciencia, tecnología e innovación agropecuaria</t>
  </si>
  <si>
    <t>Paz de Ariporo tecnológico en los procesos agropecuarios</t>
  </si>
  <si>
    <t>Infraestructura productiva y comercialización</t>
  </si>
  <si>
    <t>Turismo Sostenible Por Amor A Nuestra Tierra</t>
  </si>
  <si>
    <t xml:space="preserve"> Infraestructura turística</t>
  </si>
  <si>
    <t xml:space="preserve">Desarrollo Empresarial Por Amor a Nuestra </t>
  </si>
  <si>
    <t xml:space="preserve">Fortalecimiento y Asistencia Técnica </t>
  </si>
  <si>
    <t xml:space="preserve">Apoyo Financiero </t>
  </si>
  <si>
    <t>Educación y emprendimiento cultural</t>
  </si>
  <si>
    <t xml:space="preserve">Protección y salvaguardia de nuestro legado </t>
  </si>
  <si>
    <t>Niños, Niñas y Adolescentes  en entornos protectores para el cambio</t>
  </si>
  <si>
    <t>Jóvenes  construyendo el cambio</t>
  </si>
  <si>
    <t xml:space="preserve">Victimas superando las situaciones de vulnerabilidad </t>
  </si>
  <si>
    <t>Actividad física y aprovechamiento del tiempo libre, con infraestructura para el deporte y la recreación.</t>
  </si>
  <si>
    <t>Gestión de la información y el conocimiento a través de la educación ambiental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</si>
</sst>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name val="Calibri"/>
      <family val="2"/>
      <scheme val="minor"/>
    </font>
    <font>
      <b/>
      <sz val="8"/>
      <name val="Calibri"/>
      <family val="2"/>
      <scheme val="minor"/>
    </font>
    <font>
      <sz val="8"/>
      <name val="Calibri"/>
      <family val="2"/>
      <scheme val="minor"/>
    </font>
    <font>
      <i/>
      <sz val="11"/>
      <name val="Calibri"/>
      <family val="2"/>
      <scheme val="minor"/>
    </font>
    <font>
      <sz val="11"/>
      <name val="Calibri"/>
      <family val="2"/>
      <scheme val="minor"/>
    </font>
    <font>
      <b/>
      <i/>
      <sz val="11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/>
        <bgColor theme="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59999389629810485"/>
        <bgColor theme="4" tint="0.79998168889431442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theme="4" tint="0.79998168889431442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39997558519241921"/>
        <bgColor theme="4" tint="0.79998168889431442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59999389629810485"/>
        <bgColor theme="4" tint="0.79998168889431442"/>
      </patternFill>
    </fill>
    <fill>
      <patternFill patternType="solid">
        <fgColor rgb="FFFFFF00"/>
        <bgColor theme="4" tint="0.79998168889431442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5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4" borderId="0" xfId="0" applyFill="1" applyAlignment="1">
      <alignment horizontal="left" indent="1"/>
    </xf>
    <xf numFmtId="0" fontId="0" fillId="4" borderId="0" xfId="0" applyFill="1" applyAlignment="1">
      <alignment horizontal="left" indent="2"/>
    </xf>
    <xf numFmtId="0" fontId="0" fillId="4" borderId="0" xfId="0" applyFill="1" applyAlignment="1">
      <alignment horizontal="left" indent="3"/>
    </xf>
    <xf numFmtId="0" fontId="0" fillId="4" borderId="0" xfId="0" applyFill="1" applyAlignment="1">
      <alignment horizontal="left"/>
    </xf>
    <xf numFmtId="0" fontId="2" fillId="4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3" borderId="4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 wrapText="1"/>
    </xf>
    <xf numFmtId="0" fontId="5" fillId="3" borderId="6" xfId="0" applyFont="1" applyFill="1" applyBorder="1" applyAlignment="1">
      <alignment horizontal="center"/>
    </xf>
    <xf numFmtId="0" fontId="6" fillId="5" borderId="0" xfId="0" applyFont="1" applyFill="1"/>
    <xf numFmtId="0" fontId="6" fillId="7" borderId="0" xfId="0" applyFont="1" applyFill="1"/>
    <xf numFmtId="0" fontId="6" fillId="9" borderId="0" xfId="0" applyFont="1" applyFill="1"/>
    <xf numFmtId="0" fontId="6" fillId="11" borderId="0" xfId="0" applyFont="1" applyFill="1"/>
    <xf numFmtId="0" fontId="5" fillId="0" borderId="0" xfId="0" applyFont="1"/>
    <xf numFmtId="0" fontId="5" fillId="0" borderId="0" xfId="0" applyFont="1" applyAlignment="1"/>
    <xf numFmtId="0" fontId="5" fillId="0" borderId="0" xfId="0" applyFont="1" applyAlignment="1">
      <alignment wrapText="1"/>
    </xf>
    <xf numFmtId="0" fontId="5" fillId="5" borderId="0" xfId="0" applyFont="1" applyFill="1" applyAlignment="1">
      <alignment horizontal="center"/>
    </xf>
    <xf numFmtId="0" fontId="5" fillId="7" borderId="0" xfId="0" applyFont="1" applyFill="1" applyAlignment="1">
      <alignment horizontal="center"/>
    </xf>
    <xf numFmtId="0" fontId="5" fillId="9" borderId="0" xfId="0" applyFont="1" applyFill="1" applyAlignment="1">
      <alignment horizontal="center"/>
    </xf>
    <xf numFmtId="0" fontId="5" fillId="11" borderId="0" xfId="0" applyFont="1" applyFill="1" applyAlignment="1">
      <alignment horizontal="center"/>
    </xf>
    <xf numFmtId="0" fontId="6" fillId="0" borderId="0" xfId="0" applyFont="1" applyAlignment="1"/>
    <xf numFmtId="0" fontId="6" fillId="0" borderId="0" xfId="0" applyFont="1" applyAlignment="1">
      <alignment wrapText="1"/>
    </xf>
    <xf numFmtId="0" fontId="6" fillId="0" borderId="0" xfId="0" applyFont="1"/>
    <xf numFmtId="0" fontId="5" fillId="13" borderId="2" xfId="0" applyFont="1" applyFill="1" applyBorder="1" applyAlignment="1"/>
    <xf numFmtId="0" fontId="5" fillId="13" borderId="1" xfId="0" applyFont="1" applyFill="1" applyBorder="1" applyAlignment="1">
      <alignment wrapText="1"/>
    </xf>
    <xf numFmtId="43" fontId="6" fillId="6" borderId="1" xfId="1" applyFont="1" applyFill="1" applyBorder="1"/>
    <xf numFmtId="43" fontId="6" fillId="8" borderId="1" xfId="1" applyFont="1" applyFill="1" applyBorder="1"/>
    <xf numFmtId="43" fontId="6" fillId="10" borderId="1" xfId="1" applyFont="1" applyFill="1" applyBorder="1"/>
    <xf numFmtId="43" fontId="7" fillId="9" borderId="3" xfId="1" applyFont="1" applyFill="1" applyBorder="1"/>
    <xf numFmtId="43" fontId="6" fillId="12" borderId="3" xfId="1" applyFont="1" applyFill="1" applyBorder="1"/>
    <xf numFmtId="43" fontId="6" fillId="2" borderId="3" xfId="1" applyFont="1" applyFill="1" applyBorder="1"/>
    <xf numFmtId="0" fontId="5" fillId="14" borderId="2" xfId="0" applyFont="1" applyFill="1" applyBorder="1" applyAlignment="1"/>
    <xf numFmtId="0" fontId="5" fillId="14" borderId="1" xfId="0" applyFont="1" applyFill="1" applyBorder="1" applyAlignment="1">
      <alignment wrapText="1"/>
    </xf>
    <xf numFmtId="43" fontId="6" fillId="5" borderId="1" xfId="1" applyFont="1" applyFill="1" applyBorder="1"/>
    <xf numFmtId="43" fontId="6" fillId="7" borderId="1" xfId="1" applyFont="1" applyFill="1" applyBorder="1"/>
    <xf numFmtId="43" fontId="6" fillId="9" borderId="1" xfId="1" applyFont="1" applyFill="1" applyBorder="1"/>
    <xf numFmtId="43" fontId="6" fillId="11" borderId="3" xfId="1" applyFont="1" applyFill="1" applyBorder="1"/>
    <xf numFmtId="43" fontId="6" fillId="0" borderId="3" xfId="1" applyFont="1" applyBorder="1"/>
    <xf numFmtId="0" fontId="5" fillId="15" borderId="2" xfId="0" applyFont="1" applyFill="1" applyBorder="1" applyAlignment="1"/>
    <xf numFmtId="0" fontId="5" fillId="15" borderId="1" xfId="0" applyFont="1" applyFill="1" applyBorder="1" applyAlignment="1">
      <alignment wrapText="1"/>
    </xf>
    <xf numFmtId="0" fontId="8" fillId="16" borderId="2" xfId="0" applyFont="1" applyFill="1" applyBorder="1" applyAlignment="1"/>
    <xf numFmtId="0" fontId="8" fillId="16" borderId="1" xfId="0" applyFont="1" applyFill="1" applyBorder="1" applyAlignment="1">
      <alignment wrapText="1"/>
    </xf>
    <xf numFmtId="43" fontId="7" fillId="5" borderId="1" xfId="1" applyFont="1" applyFill="1" applyBorder="1"/>
    <xf numFmtId="43" fontId="7" fillId="7" borderId="1" xfId="1" applyFont="1" applyFill="1" applyBorder="1"/>
    <xf numFmtId="43" fontId="7" fillId="9" borderId="1" xfId="1" applyFont="1" applyFill="1" applyBorder="1"/>
    <xf numFmtId="43" fontId="7" fillId="11" borderId="3" xfId="1" applyFont="1" applyFill="1" applyBorder="1"/>
    <xf numFmtId="43" fontId="7" fillId="0" borderId="3" xfId="1" applyFont="1" applyBorder="1"/>
    <xf numFmtId="0" fontId="9" fillId="0" borderId="0" xfId="0" applyFont="1"/>
    <xf numFmtId="43" fontId="7" fillId="5" borderId="8" xfId="1" applyFont="1" applyFill="1" applyBorder="1"/>
    <xf numFmtId="43" fontId="7" fillId="7" borderId="8" xfId="1" applyFont="1" applyFill="1" applyBorder="1"/>
    <xf numFmtId="43" fontId="7" fillId="9" borderId="8" xfId="1" applyFont="1" applyFill="1" applyBorder="1"/>
    <xf numFmtId="43" fontId="7" fillId="11" borderId="8" xfId="1" applyFont="1" applyFill="1" applyBorder="1"/>
    <xf numFmtId="43" fontId="7" fillId="11" borderId="9" xfId="1" applyFont="1" applyFill="1" applyBorder="1"/>
    <xf numFmtId="43" fontId="7" fillId="0" borderId="9" xfId="1" applyFont="1" applyFill="1" applyBorder="1"/>
    <xf numFmtId="164" fontId="5" fillId="0" borderId="0" xfId="0" applyNumberFormat="1" applyFont="1"/>
    <xf numFmtId="164" fontId="5" fillId="0" borderId="7" xfId="0" applyNumberFormat="1" applyFont="1" applyBorder="1" applyAlignment="1">
      <alignment horizontal="center"/>
    </xf>
    <xf numFmtId="164" fontId="5" fillId="0" borderId="8" xfId="0" applyNumberFormat="1" applyFont="1" applyBorder="1" applyAlignment="1">
      <alignment horizontal="center"/>
    </xf>
    <xf numFmtId="164" fontId="6" fillId="5" borderId="8" xfId="0" applyNumberFormat="1" applyFont="1" applyFill="1" applyBorder="1"/>
    <xf numFmtId="164" fontId="5" fillId="0" borderId="0" xfId="0" applyNumberFormat="1" applyFont="1" applyAlignment="1"/>
    <xf numFmtId="164" fontId="5" fillId="0" borderId="0" xfId="0" applyNumberFormat="1" applyFont="1" applyAlignment="1">
      <alignment wrapText="1"/>
    </xf>
    <xf numFmtId="164" fontId="5" fillId="0" borderId="0" xfId="1" applyNumberFormat="1" applyFont="1"/>
    <xf numFmtId="164" fontId="5" fillId="0" borderId="0" xfId="1" applyNumberFormat="1" applyFont="1" applyFill="1"/>
    <xf numFmtId="43" fontId="6" fillId="9" borderId="3" xfId="1" applyFont="1" applyFill="1" applyBorder="1"/>
    <xf numFmtId="43" fontId="6" fillId="11" borderId="1" xfId="1" applyFont="1" applyFill="1" applyBorder="1"/>
    <xf numFmtId="0" fontId="10" fillId="15" borderId="1" xfId="0" applyFont="1" applyFill="1" applyBorder="1" applyAlignment="1">
      <alignment wrapText="1"/>
    </xf>
    <xf numFmtId="0" fontId="8" fillId="0" borderId="1" xfId="0" applyFont="1" applyFill="1" applyBorder="1" applyAlignment="1">
      <alignment wrapText="1"/>
    </xf>
    <xf numFmtId="0" fontId="5" fillId="4" borderId="2" xfId="0" applyFont="1" applyFill="1" applyBorder="1" applyAlignment="1"/>
    <xf numFmtId="0" fontId="5" fillId="4" borderId="1" xfId="0" applyFont="1" applyFill="1" applyBorder="1" applyAlignment="1">
      <alignment wrapText="1"/>
    </xf>
    <xf numFmtId="0" fontId="5" fillId="5" borderId="0" xfId="0" applyFont="1" applyFill="1" applyAlignment="1">
      <alignment horizontal="center"/>
    </xf>
    <xf numFmtId="0" fontId="5" fillId="7" borderId="0" xfId="0" applyFont="1" applyFill="1" applyAlignment="1">
      <alignment horizontal="center"/>
    </xf>
    <xf numFmtId="0" fontId="5" fillId="9" borderId="0" xfId="0" applyFont="1" applyFill="1" applyAlignment="1">
      <alignment horizontal="center"/>
    </xf>
    <xf numFmtId="0" fontId="5" fillId="11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151"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8"/>
        <color auto="1"/>
        <name val="Calibri"/>
        <scheme val="minor"/>
      </font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fill>
        <patternFill patternType="solid">
          <fgColor indexed="64"/>
          <bgColor theme="8" tint="0.59999389629810485"/>
        </patternFill>
      </fill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color auto="1"/>
        <name val="Calibri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8"/>
        <color auto="1"/>
        <name val="Calibri"/>
        <scheme val="minor"/>
      </font>
      <fill>
        <patternFill>
          <bgColor theme="8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8"/>
        <color auto="1"/>
        <name val="Calibri"/>
        <scheme val="minor"/>
      </font>
      <fill>
        <patternFill>
          <bgColor theme="8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8"/>
        <color auto="1"/>
        <name val="Calibri"/>
        <scheme val="minor"/>
      </font>
      <fill>
        <patternFill>
          <bgColor theme="8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8"/>
        <color auto="1"/>
        <name val="Calibri"/>
        <scheme val="minor"/>
      </font>
      <fill>
        <patternFill>
          <bgColor theme="8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8"/>
        <color auto="1"/>
        <name val="Calibri"/>
        <scheme val="minor"/>
      </font>
      <fill>
        <patternFill>
          <bgColor theme="8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fill>
        <patternFill patternType="solid">
          <fgColor indexed="64"/>
          <bgColor theme="9" tint="0.3999755851924192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color auto="1"/>
        <name val="Calibri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8"/>
        <color auto="1"/>
        <name val="Calibri"/>
        <scheme val="minor"/>
      </font>
      <fill>
        <patternFill>
          <bgColor theme="9" tint="0.3999755851924192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8"/>
        <color auto="1"/>
        <name val="Calibri"/>
        <scheme val="minor"/>
      </font>
      <fill>
        <patternFill>
          <bgColor theme="9" tint="0.3999755851924192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8"/>
        <color auto="1"/>
        <name val="Calibri"/>
        <scheme val="minor"/>
      </font>
      <fill>
        <patternFill>
          <bgColor theme="9" tint="0.3999755851924192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8"/>
        <color auto="1"/>
        <name val="Calibri"/>
        <scheme val="minor"/>
      </font>
      <fill>
        <patternFill>
          <bgColor theme="9" tint="0.3999755851924192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8"/>
        <color auto="1"/>
        <name val="Calibri"/>
        <scheme val="minor"/>
      </font>
      <fill>
        <patternFill>
          <bgColor theme="9" tint="0.3999755851924192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fill>
        <patternFill patternType="solid">
          <fgColor indexed="64"/>
          <bgColor theme="7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color auto="1"/>
        <name val="Calibri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8"/>
        <color auto="1"/>
        <name val="Calibri"/>
        <scheme val="minor"/>
      </font>
      <fill>
        <patternFill>
          <bgColor theme="7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8"/>
        <color auto="1"/>
        <name val="Calibri"/>
        <scheme val="minor"/>
      </font>
      <fill>
        <patternFill>
          <bgColor theme="7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8"/>
        <color auto="1"/>
        <name val="Calibri"/>
        <scheme val="minor"/>
      </font>
      <fill>
        <patternFill>
          <bgColor theme="7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8"/>
        <color auto="1"/>
        <name val="Calibri"/>
        <scheme val="minor"/>
      </font>
      <fill>
        <patternFill>
          <bgColor theme="7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8"/>
        <color auto="1"/>
        <name val="Calibri"/>
        <scheme val="minor"/>
      </font>
      <fill>
        <patternFill>
          <bgColor theme="7" tint="0.79998168889431442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color auto="1"/>
        <name val="Calibri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8"/>
        <color auto="1"/>
        <name val="Calibri"/>
        <scheme val="minor"/>
      </font>
      <fill>
        <patternFill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8"/>
        <color auto="1"/>
        <name val="Calibri"/>
        <scheme val="minor"/>
      </font>
      <fill>
        <patternFill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8"/>
        <color auto="1"/>
        <name val="Calibri"/>
        <scheme val="minor"/>
      </font>
      <fill>
        <patternFill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8"/>
        <color auto="1"/>
        <name val="Calibri"/>
        <scheme val="minor"/>
      </font>
      <fill>
        <patternFill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sz val="8"/>
        <color auto="1"/>
        <name val="Calibri"/>
        <scheme val="minor"/>
      </font>
      <fill>
        <patternFill>
          <bgColor theme="5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4" formatCode="_(* #,##0_);_(* \(#,##0\);_(* &quot;-&quot;??_);_(@_)"/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color auto="1"/>
        <name val="Calibri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64" formatCode="_(* #,##0_);_(* \(#,##0\);_(* &quot;-&quot;??_);_(@_)"/>
      <alignment horizontal="center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font>
        <b/>
        <strike val="0"/>
        <outline val="0"/>
        <shadow val="0"/>
        <u val="none"/>
        <vertAlign val="baseline"/>
        <color auto="1"/>
        <name val="Calibri"/>
        <scheme val="minor"/>
      </font>
      <alignment horizontal="general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font>
        <b/>
        <strike val="0"/>
        <outline val="0"/>
        <shadow val="0"/>
        <u val="none"/>
        <vertAlign val="baseline"/>
        <color auto="1"/>
        <name val="Calibri"/>
        <scheme val="minor"/>
      </font>
      <numFmt numFmtId="164" formatCode="_(* #,##0_);_(* \(#,##0\);_(* &quot;-&quot;??_);_(@_)"/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color auto="1"/>
        <name val="Calibri"/>
        <scheme val="minor"/>
      </font>
      <numFmt numFmtId="164" formatCode="_(* #,##0_);_(* \(#,##0\);_(* &quot;-&quot;??_);_(@_)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theme="4"/>
          <bgColor theme="4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d" refreshedDate="43942.334319907408" createdVersion="6" refreshedVersion="6" minRefreshableVersion="3" recordCount="263">
  <cacheSource type="worksheet">
    <worksheetSource ref="A1:I264" sheet="MATRIZ PROGRAMATICA"/>
  </cacheSource>
  <cacheFields count="9">
    <cacheField name="LINEA" numFmtId="0">
      <sharedItems count="4">
        <s v="Línea Estratégica “Desarrollo Económico para el Cambio”"/>
        <s v="“Cambio Con Equidad”"/>
        <s v="Gestión y Participación para el Cambio"/>
        <s v="Paz de Ariporo Sostenible e Innovador"/>
      </sharedItems>
    </cacheField>
    <cacheField name="SECTOR" numFmtId="1">
      <sharedItems count="14">
        <s v="Sector Agricultura y Desarrollo Rural"/>
        <s v="Sector Comercio, Industria y Turismo"/>
        <s v="Cultura"/>
        <s v="Educación"/>
        <s v="Salud"/>
        <s v="Sector Inclusión Social"/>
        <s v="Recreación y Deporte"/>
        <s v="Vivienda"/>
        <s v="Gobierno Territorial"/>
        <s v="Sector Ambiente y Desarrollo Sostenible"/>
        <s v="Sector Ciencia tecnología e innovación"/>
        <s v=" Sector Prevención y Atención de Desastres "/>
        <s v="Sector Transporte"/>
        <s v=" Sector Ordenamiento Territorial"/>
      </sharedItems>
    </cacheField>
    <cacheField name="PROGRAMA" numFmtId="1">
      <sharedItems count="33">
        <s v="Inclusión productiva de pequeños productores rurales "/>
        <s v="Ordenamiento Social y Uso Productivo del Territorio rural"/>
        <s v="Sanidad Agropecuaria e Inocuidad Agroalimentaria"/>
        <s v="Ciencia, Tecnología e Innovación Agropecuaria"/>
        <s v="Infraestructura Productiva y comercialización"/>
        <s v="Turismo Sostenible Por Amor A Nuestra Tierra "/>
        <s v="Desarrollo Empresarial Por Amor a Nuestra Tierra "/>
        <s v="Educación y emprendimiento cultural "/>
        <s v="Protección y salvaguardia de nuestro legado heroico."/>
        <s v="Paz de Ariporo Mejor Educada  con Calidad y Cobertura Para el Cambio"/>
        <s v="Paz de Ariporo Saludable, construyendo el cambio en salud, Por Amor a Nuestra Tierra”"/>
        <s v="Desarrollo Social Integral"/>
        <s v="Paz de Ariporo en Movimiento para el Cambio"/>
        <s v="Mejores servicios públicos para el cambio"/>
        <s v="Acceso de la población a los servicios de agua potable y saneamiento básico"/>
        <s v="Mas Hogares Accediendo a Una Vivienda Digna"/>
        <s v="Fortalecimiento Institucional y Buen Gobierno"/>
        <s v="Justicia, seguridad y convivencia "/>
        <s v="Participación Comunitaria y Derechos Humanos"/>
        <s v="Equipamiento Municipal"/>
        <s v="Tecnología de la Información y las Comunicaciones"/>
        <s v="Finanzas Públicas"/>
        <s v="Conservación de la biodiversidad y sus servicios ecosistémicos"/>
        <s v="Gestión de la información y el conocimiento ambiental"/>
        <s v="Ordenamiento Ambiental Territorial"/>
        <s v="Gestión del cambio climático para un desarrollo bajo en carbono y resiliente al clima"/>
        <s v="Consolidación de una institucionalidad habilitante para la Ciencia Tecnología e Innovación (CTI)"/>
        <s v="Investigación con calidad e impacto"/>
        <s v="Desarrollo tecnológico e innovación para el crecimiento empresarial"/>
        <s v="Generación de una cultura que valora y gestiona el conocimiento y la innovación"/>
        <s v="Prevención y atención de desastres y emergencias para el Cambio"/>
        <s v="Infraestructura red vial regional"/>
        <s v="Ordenando lo Nuestro"/>
      </sharedItems>
    </cacheField>
    <cacheField name="SOBPROGRAMA" numFmtId="0">
      <sharedItems count="58">
        <s v="Productividad agropecuaria para el desarrollo económico competitivo"/>
        <s v="Tierras Legalmente para todos los Paz de Ariporeños"/>
        <s v="Sanidad, productividad y competitividad"/>
        <s v="Paz de Ariporo Tecnológico en los Procesos Agropecuarios"/>
        <s v="Paz de Ariporo productivo y competitivo"/>
        <s v="Planificación e Institucionalidad turística"/>
        <s v="Infraestructura turística"/>
        <s v="Capacitación y Formación Para el Turismo"/>
        <s v="Promoción turística "/>
        <s v="Fortalecimiento y Asistencia Técnica Empresarial"/>
        <s v="Apoyo Financiero"/>
        <s v="Emprendamos con creatividad, emprendamos Innovando "/>
        <s v="Creciendo y Creando "/>
        <s v="¡Llegó el momento de conocernos!"/>
        <s v="Nuestra Memoria en movimiento"/>
        <s v="¡Somos Llaneros!_x000a__x000a_"/>
        <s v="¡Construyamos Cultura!"/>
        <s v="Cobertura para  Permanencia y el Acceso al Sistema Educativo"/>
        <s v="Calidad educativa para el cambio"/>
        <s v="Aseguramiento"/>
        <s v="Salud Pública"/>
        <s v="Fortalecimiento De La Gestión En Salud Pública"/>
        <s v="Mujeres empoderadas liderando el cambio"/>
        <s v="Niños, Niñas y Adolescentes en entorno protectores para el cambio"/>
        <s v="Jóvenes Construyendo el Cambio"/>
        <s v="Personas mayores funcionales y felices"/>
        <s v="Victimas superando las situaciones de vulnerabilidad"/>
        <s v="Discapacidad con inclusión social"/>
        <s v="Comunidades étnicas con garantía de derechos"/>
        <s v="Diversidad sexual  con garantía de derechos"/>
        <s v="Reintegración y Reincorporación"/>
        <s v="Actividad física y aprovechamiento del tiempo libre, con infraestructura para el deporte"/>
        <s v="Servicios Públicos para el Cambio"/>
        <s v="Cobertura y Calidad de Agua Potable en el área urbana, área rural dispersa y centros poblados  "/>
        <s v="Cobertura del sistema de tratamiento de aguas residuales en el área urbana, centros poblados y rural dispersa"/>
        <s v="Vamos por el cambio fortaleciendo la recolección y disposición adecuada de los residuos sólidos en el municipio de Paz de Ariporo"/>
        <s v="Viviendas con entorno de Calidad"/>
        <s v="Paz de Ariporo reorganizado y fortalecido institucionalmente para mejorar la gestión de la administración."/>
        <s v="Reorganizar el modelo estándar de control interno –MECI"/>
        <s v="Implementación del Modelo Integrado de Planeación y Gestión -MIPG"/>
        <s v="Seguridad y Convivencia Ciudadana"/>
        <s v="Protección Animal"/>
        <s v="Organizaciones Comunitarias Fortalecidas"/>
        <s v="Construcción, Mantenimiento y Mejoramiento del Equipamiento Municipal"/>
        <s v="Adopción de Lineamientos Tic Para el Despliegue de Infraestructura en el Municipio"/>
        <s v="Acciones que Fortalecen las Finanzas del Municipio"/>
        <s v="El cambio por la preservación de la biodiversidad y los ecosistemas estratégicos"/>
        <s v="Educación y conocimiento de las potencialidades sostenibles de la biodiversidad y los servicios ecosistémicos"/>
        <s v="Preservar el patrimonio ambiental y humano con manejo del riesgo"/>
        <s v="Medidas de adaptación y mitigación adoptadas del PRICCO"/>
        <s v="Políticas públicas municipales en ciencia, tecnología e innovación"/>
        <s v="Fortalecimiento a la generación de nuevo conocimiento"/>
        <s v="Fortalecimiento al desarrollo tecnológico y la innovación"/>
        <s v="Fortalecimiento de las capacidades Institucionales en vocación científica"/>
        <s v="Prevención y atención de desastres y emergencias para el Cambio"/>
        <s v="Infraestructura y movilidad para un desarrollo integral"/>
        <s v="Planeación Territorial "/>
        <s v="Infraestructura y Equipamiento Ordenado"/>
      </sharedItems>
    </cacheField>
    <cacheField name="Meta de Producto" numFmtId="0">
      <sharedItems longText="1"/>
    </cacheField>
    <cacheField name="Indicador" numFmtId="0">
      <sharedItems containsBlank="1"/>
    </cacheField>
    <cacheField name="Unidad de Medida" numFmtId="0">
      <sharedItems containsBlank="1"/>
    </cacheField>
    <cacheField name="Meta Esperada" numFmtId="0">
      <sharedItems containsBlank="1" containsMixedTypes="1" containsNumber="1" minValue="0.5" maxValue="50000"/>
    </cacheField>
    <cacheField name="Responsable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63">
  <r>
    <x v="0"/>
    <x v="0"/>
    <x v="0"/>
    <x v="0"/>
    <s v="Servicio de apoyo para el fomento de la asociatividad"/>
    <s v="Asociaciones apoyadas"/>
    <s v="Número"/>
    <n v="10"/>
    <s v="SAGYMA"/>
  </r>
  <r>
    <x v="0"/>
    <x v="0"/>
    <x v="0"/>
    <x v="0"/>
    <s v="Formulación del Plan agropecuario Municipal"/>
    <s v="Planes de Desarrollo Agropecuario y Rural elaborados"/>
    <s v="Número"/>
    <n v="1"/>
    <s v="SAGYMA"/>
  </r>
  <r>
    <x v="0"/>
    <x v="0"/>
    <x v="0"/>
    <x v="0"/>
    <s v="Servicio de apoyo para el acceso a maquinaria y equipos"/>
    <s v="Productores beneficiados con acceso a maquinaria y equipo"/>
    <s v="Número"/>
    <n v="300"/>
    <s v="SAGYMA"/>
  </r>
  <r>
    <x v="0"/>
    <x v="0"/>
    <x v="0"/>
    <x v="0"/>
    <s v="Gestión en la consecución de apoyo financiero para el acceso a activos productivos y de comercialización"/>
    <s v="Productores apoyados con activos productivos y de comercialización"/>
    <s v="Número"/>
    <n v="30"/>
    <s v="SAGYMA"/>
  </r>
  <r>
    <x v="0"/>
    <x v="0"/>
    <x v="0"/>
    <x v="0"/>
    <s v="Servicio de apoyo en la implementación de unidades productivas para el autoconsumo de los hogares en situación de vulnerabilidad social"/>
    <s v="Unidades productivas de autoconsumo implementadas"/>
    <s v="Número"/>
    <n v="200"/>
    <s v="SAGYMA"/>
  </r>
  <r>
    <x v="0"/>
    <x v="0"/>
    <x v="0"/>
    <x v="0"/>
    <s v="Gestión y  apoyo financiero para proyectos productivos de autoconsumo en las comunidades indígenas del municipio"/>
    <s v="Proyectos productivos de autoconsumo implementados en comunidades"/>
    <s v="Número"/>
    <n v="3"/>
    <s v="SGG"/>
  </r>
  <r>
    <x v="0"/>
    <x v="0"/>
    <x v="0"/>
    <x v="0"/>
    <s v="Servicio de apoyo financiero para proyectos productivos"/>
    <s v="Mujeres beneficiadas"/>
    <s v="Número"/>
    <n v="100"/>
    <s v="SAGYMA"/>
  </r>
  <r>
    <x v="0"/>
    <x v="0"/>
    <x v="0"/>
    <x v="0"/>
    <s v="Servicio de apoyo financiero para proyectos productivos"/>
    <s v="Jóvenes beneficiados"/>
    <s v="Número"/>
    <n v="35"/>
    <s v="SAGYMA"/>
  </r>
  <r>
    <x v="0"/>
    <x v="0"/>
    <x v="1"/>
    <x v="1"/>
    <s v="Servicio de apoyo financiero para la formalización de la propiedad"/>
    <s v="Predios formalizados o regularizados para el desarrollo rural"/>
    <s v="Número"/>
    <n v="50"/>
    <s v="SAGYMA"/>
  </r>
  <r>
    <x v="0"/>
    <x v="0"/>
    <x v="1"/>
    <x v="1"/>
    <s v="Servicio de apoyo financiero para la formalización de la propiedad"/>
    <s v="Mujeres rurales beneficiadas con procesos de formalización de tierras"/>
    <s v="Número"/>
    <n v="50"/>
    <s v="SAGYMA"/>
  </r>
  <r>
    <x v="0"/>
    <x v="0"/>
    <x v="1"/>
    <x v="1"/>
    <s v="Cartografía de zonificación y evaluación de tierras"/>
    <s v="Documentos de análisis de zonificación elaborados"/>
    <s v="Número"/>
    <n v="1"/>
    <s v="SAGYMA"/>
  </r>
  <r>
    <x v="0"/>
    <x v="0"/>
    <x v="2"/>
    <x v="2"/>
    <s v="Servicio de prevención y control de enfermedades"/>
    <s v="Predios intervenidos"/>
    <s v="Número"/>
    <n v="300"/>
    <s v="SAGYMA"/>
  </r>
  <r>
    <x v="0"/>
    <x v="0"/>
    <x v="3"/>
    <x v="3"/>
    <s v="Servicio de divulgación de transferencia de tecnología"/>
    <s v="Productores beneficiados con transferencia de tecnología"/>
    <s v="Número"/>
    <n v="30"/>
    <s v="SAGYMA"/>
  </r>
  <r>
    <x v="0"/>
    <x v="0"/>
    <x v="3"/>
    <x v="3"/>
    <s v="Servicio de extensión agropecuaria"/>
    <s v="Productores atendidos con servicio de extensión agropecuaria"/>
    <s v="Número"/>
    <n v="500"/>
    <s v="SAGYMA"/>
  </r>
  <r>
    <x v="0"/>
    <x v="0"/>
    <x v="4"/>
    <x v="4"/>
    <s v="Gestión para estudios y diseños del complejo agroindustrial del norte de Casanare"/>
    <s v="Estudios y diseños realizados"/>
    <s v="Número"/>
    <n v="1"/>
    <s v="SAGYMA Y OAP"/>
  </r>
  <r>
    <x v="0"/>
    <x v="0"/>
    <x v="4"/>
    <x v="4"/>
    <s v="Estudios, diseños y construcción de distritos de riego para favorecer la producción continúa de productos"/>
    <s v="Estudios, diseños y construcción de distritos de riego implementados"/>
    <s v="Número"/>
    <n v="2"/>
    <s v="SAGYMA"/>
  </r>
  <r>
    <x v="0"/>
    <x v="0"/>
    <x v="4"/>
    <x v="4"/>
    <s v="Gestión para la construcción de la planta de beneficio animal - BPA del norte de Casanare"/>
    <s v="Plantas de beneficio animal construidas"/>
    <s v="Número"/>
    <n v="1"/>
    <s v="SAGYMA Y SIOP"/>
  </r>
  <r>
    <x v="0"/>
    <x v="1"/>
    <x v="5"/>
    <x v="5"/>
    <s v="Formular y adoptar por acuerdo el Plan de Desarrollo Turístico del Municipio con enfoque Regional2020- 2032"/>
    <s v="Un Plan de Desarrollo Turístico Formulado y Adoptado "/>
    <s v="Número "/>
    <n v="1"/>
    <s v="OAP"/>
  </r>
  <r>
    <x v="0"/>
    <x v="1"/>
    <x v="5"/>
    <x v="5"/>
    <s v="Creación de una entidad municipal o dependencia dentro de la administración,  que dirija el sector turismo"/>
    <s v="Entidad, o dependencia turística creada y en operación "/>
    <s v="Numero "/>
    <n v="1"/>
    <s v="OAP Y SGG"/>
  </r>
  <r>
    <x v="0"/>
    <x v="1"/>
    <x v="5"/>
    <x v="5"/>
    <s v="Diseño de dos productos turísticos"/>
    <s v="Productos turísticos diseñados y Operando"/>
    <s v="Numero"/>
    <n v="2"/>
    <s v="OAP"/>
  </r>
  <r>
    <x v="0"/>
    <x v="1"/>
    <x v="5"/>
    <x v="6"/>
    <s v="Construcción de mirador y/o monumento de la virgen de Manare"/>
    <s v="Mirador Turístico Construido"/>
    <s v="Número "/>
    <n v="1"/>
    <s v="SIOP"/>
  </r>
  <r>
    <x v="0"/>
    <x v="1"/>
    <x v="5"/>
    <x v="6"/>
    <s v="Fortalecimiento al programa de señalización turística del municipio"/>
    <s v="Señalización Realizada (Numero de señales instaladas)"/>
    <s v="Numero "/>
    <n v="150"/>
    <s v="SIOP"/>
  </r>
  <r>
    <x v="0"/>
    <x v="1"/>
    <x v="5"/>
    <x v="7"/>
    <s v="Brindar Capacitación y formación a los empresarios del sector turismo en herramientas que fortalezcan su competitividad, calidad y sostenibilidad"/>
    <s v="Cursos Ofrecidos"/>
    <s v="Número"/>
    <n v="14"/>
    <s v="SAGYMA"/>
  </r>
  <r>
    <x v="0"/>
    <x v="1"/>
    <x v="5"/>
    <x v="7"/>
    <s v="Fortalecimiento al Programa Colegios Amigos del Turismo en el Municipio"/>
    <s v="Colegios Incluidos En El Programa"/>
    <s v="Numero "/>
    <n v="4"/>
    <s v="SAGYMA"/>
  </r>
  <r>
    <x v="0"/>
    <x v="1"/>
    <x v="5"/>
    <x v="8"/>
    <s v="Desarrollar Campañas Estratégicas de Promoción de Destino para el posicionamiento turístico del Municipio"/>
    <s v="Número de Campañas Realizadas "/>
    <s v="Unidad"/>
    <n v="3"/>
    <s v="SAGYMA"/>
  </r>
  <r>
    <x v="0"/>
    <x v="1"/>
    <x v="5"/>
    <x v="8"/>
    <s v="Estructuración estratégica y realización de 2 Viajes de Familiarización (FamTrip)para dar a conocer al Municipio y generar alianzas de comercialización de Destino"/>
    <s v="Número de Viajes de Familiarización Realizados "/>
    <s v="Unidad"/>
    <n v="2"/>
    <s v="SAGYMA"/>
  </r>
  <r>
    <x v="0"/>
    <x v="1"/>
    <x v="6"/>
    <x v="9"/>
    <s v="Generar una alianza estratégica para promover a través de un programa de fortalecimiento empresarial 40 emprendimientos en el municipio"/>
    <s v="Emprendimientos fortalecidos"/>
    <s v="Unidad "/>
    <n v="40"/>
    <s v="SAGYMA"/>
  </r>
  <r>
    <x v="0"/>
    <x v="1"/>
    <x v="6"/>
    <x v="9"/>
    <s v="Generar una alianza estratégica para promover a través de un programa el fortalecimiento empresarial a 40 empresas en etapa de aceleración del municipio"/>
    <s v="Empresas en etapa de Aceleración fortalecidas"/>
    <s v="Unidad"/>
    <n v="40"/>
    <s v="SAGYMA"/>
  </r>
  <r>
    <x v="0"/>
    <x v="1"/>
    <x v="6"/>
    <x v="9"/>
    <s v="Generar una alianza estratégica para promover a través de un programa el fortalecimiento empresarial a 40 unidades productivas con la transferencia y/o implementación de metodologías de aumento de la productividad"/>
    <s v="Unidades productivas con la transferencia y/o implementación de metodologías de aumento de la productividad"/>
    <s v="Unidad"/>
    <n v="40"/>
    <s v="SAGYMA"/>
  </r>
  <r>
    <x v="0"/>
    <x v="1"/>
    <x v="6"/>
    <x v="9"/>
    <s v="Generar una alianza estratégica para promover a través de un programa el fortalecimiento empresarial a 40 Mipymes del municipio"/>
    <s v="Fortalecimiento empresarial a Mipymes del municipio"/>
    <s v="Unidad"/>
    <n v="40"/>
    <s v="SAGYMA"/>
  </r>
  <r>
    <x v="0"/>
    <x v="1"/>
    <x v="6"/>
    <x v="9"/>
    <s v="Generar una alianza estratégica para promover a través de un programa el fortalecimiento y la asistencia técnica del sector artesanal del municipio"/>
    <s v="Talleres para el desarrollo de productos y gestión de unidades productivas brindados"/>
    <s v="Unidad"/>
    <n v="10"/>
    <s v="SAGYMA"/>
  </r>
  <r>
    <x v="0"/>
    <x v="1"/>
    <x v="6"/>
    <x v="10"/>
    <s v="Generar una alianza estratégica para promover a través de un programa el apoyo financiero de 40 proyectos empresariales, para mejoramiento de producto y sofisticación de la oferta"/>
    <s v="Proyectos empresariales, para mejoramiento de producto y sofisticación de la oferta"/>
    <s v="Unidad"/>
    <n v="40"/>
    <s v="SAGYMA"/>
  </r>
  <r>
    <x v="0"/>
    <x v="2"/>
    <x v="7"/>
    <x v="11"/>
    <s v="Diseñar procesos de acompañamiento estratégico a proyectos de emprendimiento y gestión artística y cultural."/>
    <s v="Proceso de acompañamiento creado e implementado"/>
    <s v="Número"/>
    <n v="1"/>
    <s v="SGBS"/>
  </r>
  <r>
    <x v="0"/>
    <x v="2"/>
    <x v="7"/>
    <x v="11"/>
    <s v="Crear convocatorias anuales que otorguen estímulos para los agentes, creadores e innovadores culturales."/>
    <s v="Agentes, creadores e innovadores cultuales apoyados en el cuatrienio"/>
    <s v="Número"/>
    <n v="3"/>
    <s v="SGBS"/>
  </r>
  <r>
    <x v="0"/>
    <x v="2"/>
    <x v="7"/>
    <x v="11"/>
    <s v="Promover eventos intersectoriales (Cultura, Patrimonio y Turismo) que activen la economía cultural del municipio."/>
    <s v="Eventos intersectoriales  apoyados."/>
    <s v="Número"/>
    <n v="6"/>
    <s v="SGBS"/>
  </r>
  <r>
    <x v="0"/>
    <x v="2"/>
    <x v="7"/>
    <x v="12"/>
    <s v="Vincular niñas, niños y jóvenes de todo el municipio en procesos de formación artística."/>
    <s v="Niñas, niños y adolescentes beneficiados"/>
    <s v="Número"/>
    <n v="4000"/>
    <s v="SGBS"/>
  </r>
  <r>
    <x v="0"/>
    <x v="2"/>
    <x v="7"/>
    <x v="12"/>
    <s v="Articulación con colegios cuyos estudiantes de 9no a 11avo grado puedan prestar sus servicios sociales en actividades culturales y patrimoniales."/>
    <s v="Instituciones educativas articuladas con servicios sociales de vigías del patrimonio"/>
    <s v="Número"/>
    <n v="2"/>
    <s v="SGBS"/>
  </r>
  <r>
    <x v="0"/>
    <x v="2"/>
    <x v="7"/>
    <x v="12"/>
    <s v="Crear concurso de libro álbum ilustrado que promueva la lectura, la creación literaria y la ilustración en las niñas, niños y jóvenes."/>
    <s v="Concursos realizados en el cuatrienio"/>
    <s v="Número"/>
    <n v="3"/>
    <s v="SGBS"/>
  </r>
  <r>
    <x v="0"/>
    <x v="2"/>
    <x v="8"/>
    <x v="13"/>
    <s v="Creación del Archivo Artístico, Patrimonial y Cultural del Municipio."/>
    <s v="Proyectos de infraestructura cultural asistidos técnicamente"/>
    <s v="Número"/>
    <n v="1"/>
    <s v="SGBS"/>
  </r>
  <r>
    <x v="0"/>
    <x v="2"/>
    <x v="8"/>
    <x v="13"/>
    <s v="Realizar laboratorios de participación ciudadana para la recolección de información cultural."/>
    <s v="Laboratorios de participación ciudadana en el cuatrienio"/>
    <s v="Número"/>
    <n v="4"/>
    <s v="SGBS"/>
  </r>
  <r>
    <x v="0"/>
    <x v="2"/>
    <x v="8"/>
    <x v="13"/>
    <s v="Gestionar la creación de espacios adecuados para la salvaguardia de las manifestaciones culturales y del patrimonio material e inmaterial. (centro multicultural/museo)"/>
    <s v="Proyectos de infraestructura cultural  asistidos técnicamente"/>
    <s v="Número"/>
    <n v="2"/>
    <s v="SGBS"/>
  </r>
  <r>
    <x v="0"/>
    <x v="2"/>
    <x v="8"/>
    <x v="14"/>
    <s v="Formular y adoptar el plan de desarrollo cultural y patrimonial del municipio de Paz de Ariporo"/>
    <s v="Plan formulado"/>
    <s v="Número"/>
    <n v="1"/>
    <s v="SGBS/OAP"/>
  </r>
  <r>
    <x v="0"/>
    <x v="2"/>
    <x v="8"/>
    <x v="14"/>
    <s v="Crear Consejo de Cultura y Patrimonio"/>
    <s v="Consejo de cultura y patrimonio creado"/>
    <s v="Número"/>
    <n v="1"/>
    <s v="SGBS"/>
  </r>
  <r>
    <x v="0"/>
    <x v="2"/>
    <x v="8"/>
    <x v="14"/>
    <s v="Asistencia técnica en el manejo y gestión del patrimonio arqueológico, antropológico e histórico para la creación del  inventario patrimonial"/>
    <s v="Inventario patrimonial creado"/>
    <s v="Número"/>
    <n v="1"/>
    <s v="SGBS"/>
  </r>
  <r>
    <x v="0"/>
    <x v="2"/>
    <x v="8"/>
    <x v="14"/>
    <s v="Diseñar y realizar un trazado de los puntos de interés patrimonial del municipio."/>
    <s v="Documento de preservación de los parques y áreas arqueológicas patrimoniales de interés patrimonial del municipio"/>
    <s v="Número"/>
    <n v="1"/>
    <s v="SGBS"/>
  </r>
  <r>
    <x v="0"/>
    <x v="2"/>
    <x v="8"/>
    <x v="14"/>
    <s v="Apoyar e incentivar las iniciativas de investigación y creación históricas y patrimoniales del municipio."/>
    <s v="Documentos Investigación"/>
    <s v="Número"/>
    <n v="8"/>
    <s v="SGBS"/>
  </r>
  <r>
    <x v="0"/>
    <x v="2"/>
    <x v="8"/>
    <x v="15"/>
    <s v="Realizar festivales tradicionales del municipio."/>
    <s v="Festivales realizados"/>
    <s v="Número"/>
    <n v="7"/>
    <s v="SGBS"/>
  </r>
  <r>
    <x v="0"/>
    <x v="2"/>
    <x v="8"/>
    <x v="15"/>
    <s v="Crear convocatorias y estímulos a los emprendedores tradicionales del municipio."/>
    <s v="Emprendedores beneficiados con apoyo financiero a la actividad artesanal"/>
    <s v="Número"/>
    <n v="10"/>
    <s v="SGBS"/>
  </r>
  <r>
    <x v="0"/>
    <x v="2"/>
    <x v="8"/>
    <x v="15"/>
    <s v="Apoyo Ferias y Fiestas patronales en honor a Nuestra Señora de Manare."/>
    <s v="Ferias y Fiestas patronales en honor a Nuestra Señora de Manare realizadas"/>
    <s v="Número"/>
    <n v="3"/>
    <s v="SGBS"/>
  </r>
  <r>
    <x v="0"/>
    <x v="2"/>
    <x v="8"/>
    <x v="15"/>
    <s v="Crear concurso de música llanera, danza folclórica, voz recia y cantos de vaquería masculina y femenina en el municipio."/>
    <s v="concursos del sector artístico y cultural apoyados"/>
    <s v="Número"/>
    <n v="6"/>
    <s v="SGBS"/>
  </r>
  <r>
    <x v="0"/>
    <x v="2"/>
    <x v="8"/>
    <x v="16"/>
    <s v="Gestionar los recursos para construir el centro multicultural."/>
    <s v="Estudios y diseños de infraestructura cultural"/>
    <s v="Número"/>
    <n v="1"/>
    <s v="SGBS"/>
  </r>
  <r>
    <x v="0"/>
    <x v="2"/>
    <x v="8"/>
    <x v="16"/>
    <s v="Gestionar los recursos para la construcción del Museo de las Artes, Historia, Tradiciones y Patrimonio de Paz de Ariporo."/>
    <s v="Estudios y diseños de infraestructura cultural"/>
    <s v="Número"/>
    <n v="1"/>
    <s v="SGBS"/>
  </r>
  <r>
    <x v="0"/>
    <x v="2"/>
    <x v="8"/>
    <x v="16"/>
    <s v="Mantenimiento y dotación de la biblioteca."/>
    <s v="Bibliotecas adecuadas"/>
    <s v="Número"/>
    <n v="1"/>
    <s v="SGBS"/>
  </r>
  <r>
    <x v="0"/>
    <x v="2"/>
    <x v="8"/>
    <x v="16"/>
    <s v="Adecuación, mantenimiento y dotación casa de la cultura de Paz de Ariporo"/>
    <s v="Casa de la cultura adecuada."/>
    <s v="Número"/>
    <n v="1"/>
    <s v="SGBS"/>
  </r>
  <r>
    <x v="1"/>
    <x v="3"/>
    <x v="9"/>
    <x v="17"/>
    <s v="Construcción, adecuación y mantenimiento de la infraestructura educativa"/>
    <s v="Instituciones Educativas intervenidas"/>
    <s v="Número"/>
    <n v="10"/>
    <s v="SGBS Y SIOP "/>
  </r>
  <r>
    <x v="1"/>
    <x v="3"/>
    <x v="9"/>
    <x v="17"/>
    <s v="Gestionar la Terminación y puesta en funcionamiento del Mega colegio sede “Sagrado Corazón” en el área urbana del municipio  "/>
    <s v="Obra terminada"/>
    <s v="Número"/>
    <n v="1"/>
    <s v="SGBS Y SIOP "/>
  </r>
  <r>
    <x v="1"/>
    <x v="3"/>
    <x v="9"/>
    <x v="17"/>
    <s v="Beneficiar con asistencia alimentaria en el marco del PAE a estudiantes de instituciones educativas oficiales escolar en las diferentes modalidades, incluida modalidad internados y resguardo"/>
    <s v="Estudiantes beneficiados con alimentación escolar"/>
    <s v="Número"/>
    <n v="2300"/>
    <s v="SGBS"/>
  </r>
  <r>
    <x v="1"/>
    <x v="3"/>
    <x v="9"/>
    <x v="17"/>
    <s v="Garantizar el acceso de población con discapacidad al sistema educativo con modelos inclusivos"/>
    <s v="Estudiantes con discapacidad"/>
    <s v="Número"/>
    <n v="100"/>
    <s v="SGBS"/>
  </r>
  <r>
    <x v="1"/>
    <x v="3"/>
    <x v="9"/>
    <x v="17"/>
    <s v="Generar estrategia  para el fortalecimiento  de la Etno-educación "/>
    <s v="Estrategia desarrollada"/>
    <s v="Número"/>
    <n v="1"/>
    <s v="SGBS"/>
  </r>
  <r>
    <x v="1"/>
    <x v="3"/>
    <x v="9"/>
    <x v="17"/>
    <s v="Implementar alfabetización y modelos educativos flexibles "/>
    <s v="Estudiantes beneficiados"/>
    <s v="Número"/>
    <n v="1000"/>
    <s v="SGBS"/>
  </r>
  <r>
    <x v="1"/>
    <x v="3"/>
    <x v="9"/>
    <x v="17"/>
    <s v="Garantizar la atención de niños y niñas en preescolar con educación inicial en el marco de la atención integral a la primera infancia"/>
    <s v="Niños y niñas de pre escolar con educación inicial "/>
    <s v="Número"/>
    <n v="1000"/>
    <s v="SGBS"/>
  </r>
  <r>
    <x v="1"/>
    <x v="3"/>
    <x v="9"/>
    <x v="18"/>
    <s v="Fortalecimiento de los PEI de las Instituciones educativas del área urbana y rural"/>
    <s v="Instituciones educativas con PEI_x000a_Fortalecidos_x000a_"/>
    <s v="Número"/>
    <n v="9"/>
    <s v="SGBS"/>
  </r>
  <r>
    <x v="1"/>
    <x v="3"/>
    <x v="9"/>
    <x v="18"/>
    <s v="Apoyar el proceso de cualificación docente de la Secretaria de  Educación Departamental"/>
    <s v="Proceso de cualificación docente apoyado"/>
    <s v="Número"/>
    <n v="1"/>
    <s v="SGBS"/>
  </r>
  <r>
    <x v="1"/>
    <x v="3"/>
    <x v="9"/>
    <x v="18"/>
    <s v="Dotar de material pedagógico y audiovisuales y TIC s a las instituciones educativas del área urbana y rural "/>
    <s v="Instituciones dotadas"/>
    <s v="Número"/>
    <n v="9"/>
    <s v="SGBS"/>
  </r>
  <r>
    <x v="1"/>
    <x v="3"/>
    <x v="9"/>
    <x v="18"/>
    <s v="Mejorar la cobertura al servicio  de  internet en las instituciones educativas  "/>
    <s v="Instituciones con cobertura de internet"/>
    <s v="Número"/>
    <n v="9"/>
    <s v="SGBS"/>
  </r>
  <r>
    <x v="1"/>
    <x v="3"/>
    <x v="9"/>
    <x v="18"/>
    <s v="Disminuir el  número de estudiantes por computador"/>
    <s v="Estudiantes por computador "/>
    <s v="Número"/>
    <n v="2"/>
    <s v="SGBS"/>
  </r>
  <r>
    <x v="1"/>
    <x v="4"/>
    <x v="10"/>
    <x v="19"/>
    <s v="Garantizar el aseguramiento al 100% de la población de Paz de Ariporo al régimen subsidiado en salud"/>
    <s v="Porcentaje de población de niveles 1 y 2 del Sisbén afiliada a una EPS del régimen Subsidiado"/>
    <s v="Porcentaje de población afiliada SGSSS"/>
    <n v="100"/>
    <s v="SSM"/>
  </r>
  <r>
    <x v="1"/>
    <x v="4"/>
    <x v="10"/>
    <x v="19"/>
    <s v="Asegurar el acceso efectivo a los servicios de salud continuos y oportunos al 100% de la población afiliada al sistema de Seguridad social en salud"/>
    <s v="Porcentaje de población Pacientes atendidos con tecnologías en salud financiados con cargo a los recursos de la UPC del Régimen Subsidiado"/>
    <s v="Porcentaje de población que accede efectivamente a los servicios de salud"/>
    <n v="100"/>
    <s v="SSM"/>
  </r>
  <r>
    <x v="1"/>
    <x v="4"/>
    <x v="10"/>
    <x v="20"/>
    <s v="Lograr cobertura del 85% de niños y niñas menores de 5 años con estrategia de “AIEPI&quot; Atención Integral de las enfermedades prevalentes de la infancia. "/>
    <s v="Porcentaje de niños menores de 5 años atendidas con campañas de gestión del riesgo para abordar situaciones de salud relacionadas con condiciones ambientales"/>
    <s v="Porcentaje de niños menores de 5 años que reciben atención AIEPI"/>
    <n v="85"/>
    <s v="SSM"/>
  </r>
  <r>
    <x v="1"/>
    <x v="4"/>
    <x v="10"/>
    <x v="20"/>
    <s v="Implementar estrategias de movilización social que disminuyan la accidentalidad vial"/>
    <s v="Campañas de gestión del riesgo para abordar situaciones de salud relacionadas con condiciones ambientales implementadas"/>
    <s v="No campañas implementadas"/>
    <n v="4"/>
    <s v="SSM"/>
  </r>
  <r>
    <x v="1"/>
    <x v="4"/>
    <x v="10"/>
    <x v="20"/>
    <s v="Articulación con el sector educativo para la promoción de la actividad física mínimo de 200 minutos semanales en niños, adolescentes y jóvenes en las 9 instituciones educativas públicas del municipio y promoción de estilos de vida saludable en el entorno educativo."/>
    <s v="No de Instituciones educativas con campañas de prevención de enfermedades cardiovasculares"/>
    <s v="No de  instituciones educativas"/>
    <n v="9"/>
    <s v="SSM"/>
  </r>
  <r>
    <x v="1"/>
    <x v="4"/>
    <x v="10"/>
    <x v="20"/>
    <s v="Realizar 8 estrategias en articulación con las IPS; EPS, Empresas, Secretaria de Desarrollo Social, Juntas de acción comunal; para incentivar la actividad física y promover estilos de vida saludable en los entornos comunitario y laboral. En la población de cursos de vida de juventud, adultez y vejez en el municipio"/>
    <s v="Campañas de prevención de enfermedades cardiovasculares"/>
    <s v="No Estrategias Realizadas"/>
    <n v="8"/>
    <s v="SSM"/>
  </r>
  <r>
    <x v="1"/>
    <x v="4"/>
    <x v="10"/>
    <x v="20"/>
    <s v="Implementar estrategia de Promoción para la captación temprana del Ca de cérvix con articulación sectorial"/>
    <s v="Campañas de prevención del cáncer realizadas"/>
    <s v="No Estrategias Realizadas"/>
    <n v="4"/>
    <s v="SSM"/>
  </r>
  <r>
    <x v="1"/>
    <x v="4"/>
    <x v="10"/>
    <x v="20"/>
    <s v="Implementar estrategia de Promoción para la captación temprana del Ca de mama con articulación sectorial"/>
    <s v="Campañas de prevención del cáncer realizadas"/>
    <s v="No Estrategias Realizadas"/>
    <n v="4"/>
    <s v="SSM"/>
  </r>
  <r>
    <x v="1"/>
    <x v="4"/>
    <x v="10"/>
    <x v="20"/>
    <s v="Fortalecer la estrategia municipal de promoción, prevención y atención a las víctimas de violencia intrafamiliar articulada con la Ruta de atención y las instituciones"/>
    <s v="Campañas de gestión del riesgo en temas de trastornos mentales implementadas"/>
    <s v="No Estrategias Realizadas"/>
    <n v="4"/>
    <s v="SSM"/>
  </r>
  <r>
    <x v="1"/>
    <x v="4"/>
    <x v="10"/>
    <x v="20"/>
    <s v="Estrategia municipal en los entornos educativo y comunitario de promoción, prevención y apoyo en habilidades para la vida, autoestima, proyectos de vida, en niños, adolescentes y jóvenes"/>
    <s v="Campañas de gestión del riesgo en temas de trastornos mentales implementadas"/>
    <s v="No Estrategias Realizadas"/>
    <n v="4"/>
    <s v="SSM"/>
  </r>
  <r>
    <x v="1"/>
    <x v="4"/>
    <x v="10"/>
    <x v="20"/>
    <s v="Articular con el Departamento la implementación de la Estrategias integradas IAMII-Maternidad Segura en la Red Pública del Municipio"/>
    <s v="IPS con estrategia integrada de IAMII- Maternidad segura"/>
    <s v="IPS pública con estrategia IAMII- Maternidad segura"/>
    <n v="1"/>
    <s v="SSM"/>
  </r>
  <r>
    <x v="1"/>
    <x v="4"/>
    <x v="10"/>
    <x v="20"/>
    <s v="Lograr la Cobertura del 90% de gestantes al CPN en el municipio"/>
    <s v="Porcentaje de gestantes con más de 4 CPN durante la gestación."/>
    <s v="Porcentaje gestantes "/>
    <n v="0.9"/>
    <s v="SSM"/>
  </r>
  <r>
    <x v="1"/>
    <x v="4"/>
    <x v="10"/>
    <x v="20"/>
    <s v="Fortalecer los servicios de salud amigables para adolescentes y Jóvenes en la Red Pública con articulación en el entorno educativo"/>
    <s v="Servicios de salud amigables para adolescentes y Jóvenes en la Red Pública con articulación en el entorno educativo"/>
    <s v="Servicio amigable fortalecido en la IPS Pública"/>
    <n v="1"/>
    <s v="SSM"/>
  </r>
  <r>
    <x v="1"/>
    <x v="4"/>
    <x v="10"/>
    <x v="20"/>
    <s v="Implementar 1 estrategia anual de Promoción de SSR a la población vulnerable del municipio"/>
    <s v="Campañas de gestión del riesgo en temas de salud sexual y reproductiva implementadas"/>
    <s v="No Estrategias Realizadas"/>
    <n v="4"/>
    <s v="SSM"/>
  </r>
  <r>
    <x v="1"/>
    <x v="4"/>
    <x v="10"/>
    <x v="20"/>
    <s v="Implementar una estrategia integral anual de educación en salud y control integral de vectores en los entornos hogar, educativo, comunitario, laboral e institucional del municipio para el control de los vectores transmisores de Arbovirus en el Municipio"/>
    <s v="Estrategia anual realizada"/>
    <s v="No Estrategias Realizadas"/>
    <n v="4"/>
    <s v="SSM"/>
  </r>
  <r>
    <x v="1"/>
    <x v="4"/>
    <x v="10"/>
    <x v="20"/>
    <s v="Formular e implementar un Plan de acción intersectorial para el control de Arbovirus por el comité de Gestión del Riesgo del Municipio"/>
    <s v="Plan de acción implementado"/>
    <s v="No planes implementados"/>
    <n v="1"/>
    <s v="SSM"/>
  </r>
  <r>
    <x v="1"/>
    <x v="4"/>
    <x v="10"/>
    <x v="20"/>
    <s v="Establecer estrategia anual de Información y educación en el entorno comunitario y hogar para la tenencia adecuada y saludable de mascotas y animales domésticos."/>
    <s v="Estrategia implementada "/>
    <s v="No Estrategias Realizadas"/>
    <n v="4"/>
    <s v="SSM"/>
  </r>
  <r>
    <x v="1"/>
    <x v="4"/>
    <x v="10"/>
    <x v="20"/>
    <s v="Fortalecer la vigilancia y monitoreo de coberturas de esquemas de vacunación por biológico y momento de vida en cada curso de vida, de acuerdo a lo establecido en la Ruta de Promoción y Mantenimiento de la Salud"/>
    <s v="Estrategia anual"/>
    <s v="No Estrategias Realizadas"/>
    <n v="4"/>
    <s v="SSM"/>
  </r>
  <r>
    <x v="1"/>
    <x v="4"/>
    <x v="10"/>
    <x v="20"/>
    <s v="Desarrollar anualmente la Estrategia Casanare Libre de Tuberculosis"/>
    <s v="Estrategia anual"/>
    <s v="No Estrategias Realizadas"/>
    <n v="4"/>
    <s v="SSM"/>
  </r>
  <r>
    <x v="1"/>
    <x v="4"/>
    <x v="10"/>
    <x v="20"/>
    <s v="Implementar una estrategia Municipal en el entorno comunitario que permita salvar vidas en situaciones de emergencia con Primer Respondiente"/>
    <s v="Estrategia anual"/>
    <s v="No Estrategias Realizadas"/>
    <n v="1"/>
    <s v="SSM"/>
  </r>
  <r>
    <x v="1"/>
    <x v="4"/>
    <x v="10"/>
    <x v="20"/>
    <s v="Articular con el departamento la identificación y caracterización de la población trabajadores "/>
    <s v="Identificación y caracterización"/>
    <s v="Documento"/>
    <n v="1"/>
    <s v="SSM"/>
  </r>
  <r>
    <x v="1"/>
    <x v="4"/>
    <x v="10"/>
    <x v="20"/>
    <s v="informal en el municipio"/>
    <m/>
    <m/>
    <m/>
    <s v="SSM"/>
  </r>
  <r>
    <x v="1"/>
    <x v="4"/>
    <x v="10"/>
    <x v="20"/>
    <s v="formular EL Plan de acción de la mesa intersectorial Municipal de Seguridad alimentaria y Nutricional"/>
    <s v="Plan de acción formulado"/>
    <s v="No planes implementados"/>
    <n v="1"/>
    <s v="SSM"/>
  </r>
  <r>
    <x v="1"/>
    <x v="4"/>
    <x v="10"/>
    <x v="20"/>
    <s v="Formular el Plan de Acción del sector salud integrado al Plan Municipal de la mesa intersectorial de Comunidad LGBTI, Comité de discapacidad, comité de Adulto Mayor y Consejo consultivo de Mujer"/>
    <s v="Plan de acción formulado"/>
    <s v="No planes implementados"/>
    <n v="1"/>
    <s v="SSM"/>
  </r>
  <r>
    <x v="1"/>
    <x v="4"/>
    <x v="10"/>
    <x v="20"/>
    <s v="Con la concertación intersectorial, con secretaría de salud departamental, EPS y las IPS, se articulan las intervenciones colectivas e individuales de la comunidad indígena, con un modelo de atención incluyente, que permita el efectivo acceso a la totalidad de los servicios de salud. "/>
    <s v="Plan de acción formulado"/>
    <s v="No planes implementados"/>
    <n v="1"/>
    <s v="SSM"/>
  </r>
  <r>
    <x v="1"/>
    <x v="4"/>
    <x v="10"/>
    <x v="21"/>
    <s v="Lograr anualmente el 100% de eventos de interés en salud pública cubiertos por la vigilancia en salud pública municipal"/>
    <s v="EISP cubiertos por VSP del municipio"/>
    <s v="Porcentaje EISP intervenidos"/>
    <n v="1"/>
    <s v="SSM"/>
  </r>
  <r>
    <x v="1"/>
    <x v="5"/>
    <x v="11"/>
    <x v="22"/>
    <s v="Aprobar e Implementar la política pública de equidad de género para la mujer del municipio de Paz de Ariporo 2019 - 2029"/>
    <s v="Política pública implementada"/>
    <s v="Numero"/>
    <n v="1"/>
    <s v="SGBS"/>
  </r>
  <r>
    <x v="1"/>
    <x v="5"/>
    <x v="11"/>
    <x v="22"/>
    <s v="Fortalecimiento del consejo consultivo de mujer y redes de mujeres"/>
    <s v="Consejo consultivo fortalecido"/>
    <s v="Número"/>
    <n v="1"/>
    <s v="SGBS"/>
  </r>
  <r>
    <x v="1"/>
    <x v="5"/>
    <x v="11"/>
    <x v="22"/>
    <s v="Desarrollar una (1) estrategia para la prevención de la violencia de genero"/>
    <s v="Estrategia desarrollada"/>
    <s v="Número"/>
    <n v="1"/>
    <s v="SGBS"/>
  </r>
  <r>
    <x v="1"/>
    <x v="5"/>
    <x v="11"/>
    <x v="22"/>
    <s v="Formar y certificar a  mujeres en competencias para el empleo y la generación de ingresos"/>
    <s v="Mujeres formadas y certificada"/>
    <s v="Número"/>
    <n v="400"/>
    <s v="SGBS"/>
  </r>
  <r>
    <x v="1"/>
    <x v="5"/>
    <x v="11"/>
    <x v="22"/>
    <s v="Promoción de iniciativas de emprendimientos productivos  con apoyo técnico, formación y capacitación"/>
    <s v="Numero de emprendimientos productivos iniciados"/>
    <s v="Número"/>
    <n v="40"/>
    <s v="SGBS"/>
  </r>
  <r>
    <x v="1"/>
    <x v="5"/>
    <x v="11"/>
    <x v="22"/>
    <s v="Desarrollo de procesos de formación mediante cualificación de liderazgo en participación política"/>
    <s v="Número de mujeres beneficiarias en escuela de formación política y liderazgo"/>
    <s v="Número"/>
    <n v="200"/>
    <s v="SGBS"/>
  </r>
  <r>
    <x v="1"/>
    <x v="5"/>
    <x v="11"/>
    <x v="22"/>
    <s v="Creación de espacios de comunicación para la eliminación de la naturalización de la violencia contra las mujeres "/>
    <s v="Espacios de comunicación alternativos funcionando"/>
    <s v="Número"/>
    <n v="1"/>
    <s v="SGBS"/>
  </r>
  <r>
    <x v="1"/>
    <x v="5"/>
    <x v="11"/>
    <x v="22"/>
    <s v="Capacitar a mujeres y organizaciones de mujeres normatividad y rutas de atención frente a la violencia contra las mujeres"/>
    <s v="Mujeres capacitadas como gestoras de la no violencia contra las mujeres"/>
    <s v="Número"/>
    <n v="200"/>
    <s v="SGBS"/>
  </r>
  <r>
    <x v="1"/>
    <x v="5"/>
    <x v="11"/>
    <x v="22"/>
    <s v="Apoyo, gestión y articulación con las I.E para fortalecimiento de programas de educación básica para mujeres extra edad"/>
    <s v="Mujeres incorporadas al sistema educativo"/>
    <s v="Número"/>
    <n v="150"/>
    <s v="SGBS"/>
  </r>
  <r>
    <x v="1"/>
    <x v="5"/>
    <x v="11"/>
    <x v="22"/>
    <s v="Creación  de la oficina de la mujer "/>
    <s v="Oficina creada y funcionando"/>
    <s v="Número"/>
    <n v="1"/>
    <s v="SGBS"/>
  </r>
  <r>
    <x v="1"/>
    <x v="5"/>
    <x v="11"/>
    <x v="23"/>
    <s v="Mantener la cobertura de menores de 5 años en programas de atención integral "/>
    <s v="No de menores de 5 años en programas de atención integral "/>
    <s v="Número"/>
    <n v="1038"/>
    <s v="SGBS"/>
  </r>
  <r>
    <x v="1"/>
    <x v="5"/>
    <x v="11"/>
    <x v="23"/>
    <s v="Implementación de la política de infancia y adolescencia "/>
    <s v="Política Pública implementada"/>
    <s v="Número"/>
    <n v="1"/>
    <s v="SGBS"/>
  </r>
  <r>
    <x v="1"/>
    <x v="5"/>
    <x v="11"/>
    <x v="23"/>
    <s v="Vincular a NNA en programas de formación cultural para el aprovechamiento del tiempo libre"/>
    <s v="NNA vinculados en programas de formación cultural"/>
    <s v="Número"/>
    <n v="1000"/>
    <s v="SGBS"/>
  </r>
  <r>
    <x v="1"/>
    <x v="5"/>
    <x v="11"/>
    <x v="23"/>
    <s v="Vinculación de NNA a programas de promoción de hábitos de vida saludable para el aprovechamiento del tiempo libre"/>
    <s v="NNA vinculados en programas de formación cultural"/>
    <s v="Número"/>
    <n v="1000"/>
    <s v="SGBS"/>
  </r>
  <r>
    <x v="1"/>
    <x v="5"/>
    <x v="11"/>
    <x v="23"/>
    <s v="Conformación y operación de la mesa de participación de NNA"/>
    <s v="Mesa de participación de NNA activa"/>
    <s v="Número"/>
    <n v="1"/>
    <s v="SGBS"/>
  </r>
  <r>
    <x v="1"/>
    <x v="5"/>
    <x v="11"/>
    <x v="23"/>
    <s v="Articulación de estrategias con el ICBF e implementación de las mismas para la atención integral de NNA "/>
    <s v="Estrategias implementadas "/>
    <s v="Número"/>
    <n v="3"/>
    <s v="SGBS"/>
  </r>
  <r>
    <x v="1"/>
    <x v="5"/>
    <x v="11"/>
    <x v="23"/>
    <s v="Apoyar las estrategias nacionales de Promoción social  para las familias que pueden ser potenciales beneficiarios  de Red Unidos - Familias en Acción- SISBEN Victimas con enfoque diferencial para el posconflicto"/>
    <s v="Programas apoyados operando"/>
    <s v="Número"/>
    <n v="3"/>
    <s v="SGBS"/>
  </r>
  <r>
    <x v="1"/>
    <x v="5"/>
    <x v="11"/>
    <x v="23"/>
    <s v="Realizar campañas de registro que para que todos los NN de primera infancia cuenten con registro civil "/>
    <s v="Campañas realizadas en el cuatrienio "/>
    <s v="Número"/>
    <n v="3"/>
    <s v="SGBS"/>
  </r>
  <r>
    <x v="1"/>
    <x v="5"/>
    <x v="11"/>
    <x v="23"/>
    <s v="Garantizar la atención permanente del del CESPA"/>
    <s v="CESPA Funcionado"/>
    <s v="Número"/>
    <n v="1"/>
    <s v="SGBS"/>
  </r>
  <r>
    <x v="1"/>
    <x v="5"/>
    <x v="11"/>
    <x v="23"/>
    <s v="Garantizar el hogar de paso modalidad familiar para atención de NNA que se encuentren con condición de vulnerabilidad"/>
    <s v="Hogar de paso funcionando"/>
    <s v="Número"/>
    <n v="1"/>
    <s v="SGBS"/>
  </r>
  <r>
    <x v="1"/>
    <x v="5"/>
    <x v="11"/>
    <x v="24"/>
    <s v="Aprobación e implementación de la política pública de juventud"/>
    <s v="Política Pública  aprobada e implementada"/>
    <s v="Número"/>
    <n v="1"/>
    <s v="SGBS"/>
  </r>
  <r>
    <x v="1"/>
    <x v="5"/>
    <x v="11"/>
    <x v="24"/>
    <s v="Apoyar los proceso de participación juvenil: Consejos municipales de Juventud, Plataforma de Juventud"/>
    <s v="Proceso de participación apoyado"/>
    <s v="Número"/>
    <n v="2"/>
    <s v="SGBS"/>
  </r>
  <r>
    <x v="1"/>
    <x v="5"/>
    <x v="11"/>
    <x v="24"/>
    <s v="Fortalecimiento de las asociaciones juveniles mediante la formación para el liderazgo y participación política "/>
    <s v="Jóvenes del área urbana y rural formados para el liderazgo y la participación política"/>
    <s v="Número"/>
    <n v="100"/>
    <s v="SGBS"/>
  </r>
  <r>
    <x v="1"/>
    <x v="5"/>
    <x v="11"/>
    <x v="24"/>
    <s v="Apoyo de iniciativas juveniles productivas"/>
    <s v="Iniciativas juveniles con apoyo"/>
    <s v="Número"/>
    <n v="4"/>
    <s v="SGBS"/>
  </r>
  <r>
    <x v="1"/>
    <x v="5"/>
    <x v="11"/>
    <x v="24"/>
    <s v="Vinculación laboral de jóvenes mediante la ley del primer empleo"/>
    <s v="Jóvenes vinculados laboralmente"/>
    <s v="Número"/>
    <n v="4"/>
    <s v="SGBS"/>
  </r>
  <r>
    <x v="1"/>
    <x v="5"/>
    <x v="11"/>
    <x v="24"/>
    <s v="Implementación de dispositivos comunitarios para mitigar problemáticas de jóvenes relacionada con el consumo de SPA, o vulnerabilidad al consumo"/>
    <s v="Dispositivos comunitarios funcionando por año"/>
    <s v="Número"/>
    <n v="2"/>
    <s v="SGBS"/>
  </r>
  <r>
    <x v="1"/>
    <x v="5"/>
    <x v="11"/>
    <x v="25"/>
    <s v="Aprobación e implementación de la política pública Municipal del adulto mayor "/>
    <s v="Política implementada"/>
    <s v="Número"/>
    <n v="1"/>
    <s v="SGBS"/>
  </r>
  <r>
    <x v="1"/>
    <x v="5"/>
    <x v="11"/>
    <x v="25"/>
    <s v="Mantener la cobertura de atención integral a las personas mayores del Hogar día "/>
    <s v="Personas Mayores con atención integral"/>
    <s v="Número"/>
    <n v="100"/>
    <s v="SGBS"/>
  </r>
  <r>
    <x v="1"/>
    <x v="5"/>
    <x v="11"/>
    <x v="25"/>
    <s v="Beneficiar adultos mayores con programas de asistencia alimentaria, actividades productivas, sociales, culturales y recreativas con enfoque diferencial y prioridad de la población en condición de pobreza y vulnerabilidad, victimas  y de la estrategia Red UNIDOS"/>
    <s v="Número de adultos mayores beneficiados con programas de atención integral"/>
    <s v="Número"/>
    <n v="500"/>
    <s v="SGBS"/>
  </r>
  <r>
    <x v="1"/>
    <x v="5"/>
    <x v="11"/>
    <x v="25"/>
    <s v="Mantener la cobertura de atención integral a las personas mayores del Hogar “Mi Ranchito"/>
    <s v="Personas Mayores con atención integral"/>
    <s v="Número"/>
    <n v="34"/>
    <s v="SGBS"/>
  </r>
  <r>
    <x v="1"/>
    <x v="5"/>
    <x v="11"/>
    <x v="25"/>
    <s v="Gestión para la construcción del Centro de atención integral - Hogar día del adulto mayor de Paz de Ariporo "/>
    <s v="Infraestructura terminada y entregada"/>
    <s v="Número "/>
    <n v="1"/>
    <s v="SGBS"/>
  </r>
  <r>
    <x v="1"/>
    <x v="5"/>
    <x v="11"/>
    <x v="25"/>
    <s v="Desarrollar estrategia para la promoción de la actividad física en  personas mayores "/>
    <s v="Personas mayores practicando actividad física"/>
    <s v="Número "/>
    <n v="1000"/>
    <s v="SGBS"/>
  </r>
  <r>
    <x v="1"/>
    <x v="5"/>
    <x v="11"/>
    <x v="25"/>
    <s v="Promover encuentros generacionales para la conservación de la tradición oral y el intercambio de saberes con las personas mayores del municipio"/>
    <s v="Encuentros generacionales realizados"/>
    <s v="Número"/>
    <n v="6"/>
    <s v="SGBS"/>
  </r>
  <r>
    <x v="1"/>
    <x v="5"/>
    <x v="11"/>
    <x v="25"/>
    <s v="Apoyar iniciativas de generación de ingresos para las personas mayores con habilidades, en artes u oficios para la comercialización de  sus productos"/>
    <s v="Iniciativas apoyadas "/>
    <s v="Número "/>
    <n v="20"/>
    <s v="SGBS"/>
  </r>
  <r>
    <x v="1"/>
    <x v="5"/>
    <x v="11"/>
    <x v="26"/>
    <s v="Garantizar la participación de la población en los diferentes escenarios locales "/>
    <s v="Comité de víctimas y otros  espacios de participación apoyados"/>
    <s v=" Porcentaje "/>
    <n v="0.5"/>
    <s v="SGG"/>
  </r>
  <r>
    <x v="1"/>
    <x v="5"/>
    <x v="11"/>
    <x v="26"/>
    <s v="Garantizar la atención integral de la población víctima de la violencia"/>
    <s v="Número de personas con atención integral "/>
    <s v="Número"/>
    <n v="5640"/>
    <s v="SGG"/>
  </r>
  <r>
    <x v="1"/>
    <x v="5"/>
    <x v="11"/>
    <x v="26"/>
    <s v="Realizar actualización y ejecución del 'Plan Integral de Prevención a Violaciones de Derechos Humanos e Infracciones del Derecho Internacional Humanitario en el marco del conflicto armado en el municipio Paz de Ariporo."/>
    <s v="Plan actualizado"/>
    <s v="Numero "/>
    <n v="1"/>
    <s v="SGG"/>
  </r>
  <r>
    <x v="1"/>
    <x v="5"/>
    <x v="11"/>
    <x v="26"/>
    <s v="Realizar actualización, aprobación y activación de el plan de contingencia para atender a personas víctimas del conflicto armado en cualquier de los hechos victimizantes"/>
    <s v="Plan actualizado"/>
    <s v="Numero"/>
    <n v="1"/>
    <s v="SGG"/>
  </r>
  <r>
    <x v="1"/>
    <x v="5"/>
    <x v="11"/>
    <x v="26"/>
    <s v="Elaboración del plan de acción territorial"/>
    <s v="Plan elaborado "/>
    <s v="Número"/>
    <n v="1"/>
    <s v="SGG"/>
  </r>
  <r>
    <x v="1"/>
    <x v="5"/>
    <x v="11"/>
    <x v="26"/>
    <s v="Garantizar el funcionamiento de un punto de atención para la población víctima"/>
    <s v="punto de atención funcionando"/>
    <s v="Número"/>
    <n v="1"/>
    <s v="SGG"/>
  </r>
  <r>
    <x v="1"/>
    <x v="5"/>
    <x v="11"/>
    <x v="26"/>
    <s v="Realizar una jornada de atención integral individual, familiar o grupal a personas víctimas  en coordinación con la Unidad de Atención y Reparación a las Víctimas (UARIV)"/>
    <s v="Número de brigadas de atención integral realizadas con la UARIV"/>
    <s v="Número"/>
    <n v="4"/>
    <s v="SGG"/>
  </r>
  <r>
    <x v="1"/>
    <x v="5"/>
    <x v="11"/>
    <x v="26"/>
    <s v="Sostener la contratación de un profesional como enlace de atención a víctimas del conflicto armado"/>
    <s v="Enlace de victimas contratado"/>
    <s v="Número"/>
    <n v="1"/>
    <s v="SGG"/>
  </r>
  <r>
    <x v="1"/>
    <x v="5"/>
    <x v="11"/>
    <x v="26"/>
    <s v="Garantizar el acompañamiento Psicosocial a las personas víctimas del conflicto armado del municipio, por lo que se debe contar con un profesional en el área"/>
    <s v="Gestión de articulación con Comisaria de Familia para atención psicosocial"/>
    <s v="Número"/>
    <n v="1"/>
    <s v="SGG"/>
  </r>
  <r>
    <x v="1"/>
    <x v="5"/>
    <x v="11"/>
    <x v="26"/>
    <s v="Sostener  apoyo   hogares víctimas con programas de formación, proyectos productivos y generación de ingresos dentro del componente de asistencia, con enfoque diferencial para el posconflicto"/>
    <s v="Número de hogares de víctimas de desplazamiento forzado que reciben programas de formación, proyectos productivos, enganche laboral"/>
    <s v="Numero"/>
    <n v="200"/>
    <s v="SGG"/>
  </r>
  <r>
    <x v="1"/>
    <x v="5"/>
    <x v="11"/>
    <x v="26"/>
    <s v="Realizar e implementar el plan de retorno y reubicación y/o Plan de acción de en articulación con la con la Unidad de Atención y Reparación a las Víctimas (UARIV). "/>
    <s v="Plan de retorno y reubicación o plan de acción elaborado"/>
    <s v="Número"/>
    <n v="1"/>
    <s v="SGG"/>
  </r>
  <r>
    <x v="1"/>
    <x v="5"/>
    <x v="11"/>
    <x v="26"/>
    <s v="Servicio de apoyo financiero para formular e implementar proyectos productivos familiares en predios restituidos y compensados"/>
    <s v="Proyectos productivos implementados"/>
    <s v="Numero"/>
    <n v="1"/>
    <s v="SGG"/>
  </r>
  <r>
    <x v="1"/>
    <x v="5"/>
    <x v="11"/>
    <x v="26"/>
    <s v="Servicio de apoyo financiero para alivios de pasivos"/>
    <s v="Alivios de pasivos gestionados"/>
    <s v="%"/>
    <n v="1"/>
    <s v="SGG"/>
  </r>
  <r>
    <x v="1"/>
    <x v="5"/>
    <x v="11"/>
    <x v="26"/>
    <s v="Caracterización de la población víctima"/>
    <s v="Documento de caracterización"/>
    <s v="Número "/>
    <n v="1"/>
    <s v="SGG"/>
  </r>
  <r>
    <x v="1"/>
    <x v="5"/>
    <x v="11"/>
    <x v="26"/>
    <s v="Formulación y protocolización Plan Integral de Reparación colectiva – resguardo Indígena caño mochuelo"/>
    <s v="Plan Formulado"/>
    <s v="Número "/>
    <n v="1"/>
    <s v="SGG"/>
  </r>
  <r>
    <x v="1"/>
    <x v="5"/>
    <x v="11"/>
    <x v="26"/>
    <s v="Implementación plan integral de reparación colectiva – Resguardo Caño Mochuelo"/>
    <s v="Plan implementado"/>
    <s v="Número "/>
    <n v="1"/>
    <s v="SGG"/>
  </r>
  <r>
    <x v="1"/>
    <x v="5"/>
    <x v="11"/>
    <x v="27"/>
    <s v="Caracterización de la población con discapacidad "/>
    <s v="Personas con discapacidad caracterizada"/>
    <s v="Número"/>
    <n v="1500"/>
    <s v="SGG"/>
  </r>
  <r>
    <x v="1"/>
    <x v="5"/>
    <x v="11"/>
    <x v="27"/>
    <s v="Formar a cuidadores de población con discapacidad  en habilidades para la vida y autocuidado "/>
    <s v="Cuidadores formados"/>
    <s v="Número "/>
    <n v="200"/>
    <s v="SGG Y SGBS"/>
  </r>
  <r>
    <x v="1"/>
    <x v="5"/>
    <x v="11"/>
    <x v="27"/>
    <s v="Gestión para la construcción de un centro integral ocupacional  en el municipio de Paz de Ariporo"/>
    <s v="Centro integral "/>
    <s v="Número"/>
    <n v="1"/>
    <s v="SGG"/>
  </r>
  <r>
    <x v="1"/>
    <x v="5"/>
    <x v="11"/>
    <x v="27"/>
    <s v="Formación en artes y oficios para población con discapacidad "/>
    <s v="Personas con discapacidad formadas "/>
    <s v="Número"/>
    <n v="150"/>
    <s v="SGG"/>
  </r>
  <r>
    <x v="1"/>
    <x v="5"/>
    <x v="11"/>
    <x v="27"/>
    <s v="Promover estrategia para la comercialización de productos fabricados por población con discapacidad"/>
    <s v="Estrategias desarrollada"/>
    <s v="Número "/>
    <n v="1"/>
    <s v="SGG YSGBS"/>
  </r>
  <r>
    <x v="1"/>
    <x v="5"/>
    <x v="11"/>
    <x v="27"/>
    <s v="Incrementar la cuota de participación para las personas con discapacidad en empresas públicas y privadas del municipio"/>
    <s v="Personas en situación de discapacidad vinculadas laboralmente "/>
    <s v="Numero"/>
    <n v="20"/>
    <s v="SGG"/>
  </r>
  <r>
    <x v="1"/>
    <x v="5"/>
    <x v="11"/>
    <x v="28"/>
    <s v="Caracterización de la población Afrodescendiente del municipio de Paz de Ariporo"/>
    <s v="Documento de caracterización "/>
    <s v="Número "/>
    <n v="1"/>
    <s v="SGG"/>
  </r>
  <r>
    <x v="1"/>
    <x v="5"/>
    <x v="11"/>
    <x v="28"/>
    <s v="Garantizar la atención integral de la población Afrodescendiente en todos los sectores, teniendo en cuenta el enfoque anticultural"/>
    <s v="Personas afrodescendientes atendido"/>
    <s v="Número"/>
    <n v="400"/>
    <s v="SGG"/>
  </r>
  <r>
    <x v="1"/>
    <x v="5"/>
    <x v="11"/>
    <x v="28"/>
    <s v="Garantizar la atención de la población indígena en todos los sectores, teniendo en cuenta el enfoque etnocultural."/>
    <s v="Población indígena atendida"/>
    <s v="Número"/>
    <n v="1552"/>
    <s v="SGG"/>
  </r>
  <r>
    <x v="1"/>
    <x v="5"/>
    <x v="11"/>
    <x v="28"/>
    <s v="Sostener durante el cuatrienio el Enlace Indígena."/>
    <s v="Personal de asistencia técnica"/>
    <s v="Número"/>
    <n v="1"/>
    <s v="SGG"/>
  </r>
  <r>
    <x v="1"/>
    <x v="5"/>
    <x v="11"/>
    <x v="29"/>
    <s v="Garantizar la atención integral a la población con orientación sexual y de genero diversa"/>
    <s v="Personas atendidas"/>
    <s v="Número"/>
    <n v="300"/>
    <s v="SGG"/>
  </r>
  <r>
    <x v="1"/>
    <x v="5"/>
    <x v="11"/>
    <x v="29"/>
    <s v="Desarrollo de estrategias  para la no discriminación de la población con orientación sexual y de género  diversa"/>
    <s v="Estrategias desarrolladas"/>
    <s v="Número "/>
    <n v="3"/>
    <s v="SGG Y SGBS"/>
  </r>
  <r>
    <x v="1"/>
    <x v="5"/>
    <x v="11"/>
    <x v="29"/>
    <s v="Caracterización de la población con orientación sexual y de género diversa"/>
    <s v="Documento de caracterización "/>
    <s v="Número "/>
    <n v="1"/>
    <s v="SGG Y SGBS"/>
  </r>
  <r>
    <x v="1"/>
    <x v="5"/>
    <x v="11"/>
    <x v="30"/>
    <s v="Fortalecimiento técnico, empresarial y financiero a iniciativas en proceso del sector pecuario, comercio, servicios, e industrial de personas que están actualmente en los programas de Reincorporación y reintegración en articulación con la ARN"/>
    <s v="Personas beneficiadas"/>
    <s v="Número"/>
    <n v="10"/>
    <s v="Secretaria General y de Gobierno"/>
  </r>
  <r>
    <x v="1"/>
    <x v="5"/>
    <x v="11"/>
    <x v="30"/>
    <s v="Diseño e implementación de estrategias de prevención de reclutamiento de niños, niñas,  adolescentes y jóvenes en articulación con la ARN"/>
    <s v="Estrategia implementada"/>
    <s v="Número"/>
    <n v="1"/>
    <s v="Secretaria General y de Gobierno"/>
  </r>
  <r>
    <x v="1"/>
    <x v="6"/>
    <x v="12"/>
    <x v="31"/>
    <s v="Formulación e implementación de una política pública de deporte "/>
    <s v="Política pública formulada"/>
    <s v="Número"/>
    <n v="1"/>
    <s v="Secretaria de gestión y bienestar social "/>
  </r>
  <r>
    <x v="1"/>
    <x v="6"/>
    <x v="12"/>
    <x v="31"/>
    <s v="Dotación de  escenarios deportivos e implementos para la práctica del deporte y la recreación"/>
    <s v="No de escenarios deportivos dotados"/>
    <s v="Número"/>
    <n v="5"/>
    <s v="SGBS"/>
  </r>
  <r>
    <x v="1"/>
    <x v="6"/>
    <x v="12"/>
    <x v="31"/>
    <s v="Implementar la Estrategia ´Paz de Ariporo en movimiento "/>
    <s v="Estrategia implementada"/>
    <s v="Numero "/>
    <n v="1"/>
    <s v="SGBS"/>
  </r>
  <r>
    <x v="1"/>
    <x v="6"/>
    <x v="12"/>
    <x v="31"/>
    <s v="Construcción, adecuación y mantenimiento de escenarios deportivos "/>
    <s v="Escenarios deportivos intervenidos"/>
    <s v="Número"/>
    <n v="10"/>
    <s v="SGBS Y SIOP"/>
  </r>
  <r>
    <x v="1"/>
    <x v="6"/>
    <x v="12"/>
    <x v="31"/>
    <s v="Fortalecimiento de las escuelas de formación deportiva "/>
    <s v="Escuelas fortalecidas"/>
    <s v="Número"/>
    <n v="6"/>
    <s v="SGBS"/>
  </r>
  <r>
    <x v="1"/>
    <x v="7"/>
    <x v="13"/>
    <x v="32"/>
    <s v="Ampliar la red de gas domiciliario  para beneficiar a la población del área urbana y rural"/>
    <s v="Cobertura de gas natural domiciliario"/>
    <s v="Kilómetros lineales "/>
    <n v="50"/>
    <s v="SIOP"/>
  </r>
  <r>
    <x v="1"/>
    <x v="7"/>
    <x v="13"/>
    <x v="32"/>
    <s v="Realizar estudios y diseños para la ampliación de red eléctrica en el área rural y urbana"/>
    <s v="Estudios y diseños realizados"/>
    <s v="Número"/>
    <n v="1"/>
    <s v="SIOP"/>
  </r>
  <r>
    <x v="1"/>
    <x v="7"/>
    <x v="13"/>
    <x v="32"/>
    <s v="Realizar mantenimiento  del sistema de alumbrado público del Municipio"/>
    <s v="Sistema de alumbrado público con mantenimiento"/>
    <s v="Porcentaje"/>
    <n v="0.9"/>
    <s v="SIOP"/>
  </r>
  <r>
    <x v="1"/>
    <x v="7"/>
    <x v="13"/>
    <x v="32"/>
    <s v="Realizar convenio con la electrificadora del Vichada para la prestación del servicio eléctrico en el centro poblado de la hermosa"/>
    <s v="Convenios realizados"/>
    <s v="Número"/>
    <n v="1"/>
    <s v="SIOP"/>
  </r>
  <r>
    <x v="1"/>
    <x v="7"/>
    <x v="14"/>
    <x v="33"/>
    <s v="Realizar el pago de los subsidios de acueducto a los estratos 1, 2 y 3 según lo reglamentado por acuerdo municipal"/>
    <s v="Recursos entregados en subsidios al consumo"/>
    <s v="Número"/>
    <n v="7686"/>
    <s v="SIOP"/>
  </r>
  <r>
    <x v="1"/>
    <x v="7"/>
    <x v="14"/>
    <x v="33"/>
    <s v="Ampliación de conexiones  domiciliarias de alcantarillado para vivienda nueva y existentes en el área urbana "/>
    <s v="Usuarios conectados a la red de servicio de acueducto"/>
    <s v="Número"/>
    <n v="1500"/>
    <s v="SIOP"/>
  </r>
  <r>
    <x v="1"/>
    <x v="7"/>
    <x v="14"/>
    <x v="33"/>
    <s v="Realizar y/o actualizar 4 diseños para la construcción de acueductos veredales, centros poblados y resguardo indígena y/o optimización del acueducto urbano "/>
    <s v="Estudios o diseños realizados"/>
    <s v="Número"/>
    <n v="4"/>
    <s v="SIOP"/>
  </r>
  <r>
    <x v="1"/>
    <x v="7"/>
    <x v="14"/>
    <x v="33"/>
    <s v="Ampliación, construcción y/o reposición de la red de acueducto  en el área urbana"/>
    <s v="Red de acueducto repuestos"/>
    <s v="Km"/>
    <n v="10"/>
    <s v="SIOP"/>
  </r>
  <r>
    <x v="1"/>
    <x v="7"/>
    <x v="14"/>
    <x v="33"/>
    <s v="Gestionar la optimización y/o construcción de los sistemas de suministro y tratamiento de agua potable para consumo humano en el área urbana, centros poblados y resguardo indígena reduciendo el IRCA al 5%"/>
    <s v="Acueductos optimizados"/>
    <s v="Número"/>
    <n v="5"/>
    <s v="SIOP"/>
  </r>
  <r>
    <x v="1"/>
    <x v="7"/>
    <x v="14"/>
    <x v="33"/>
    <s v="Realizar la gestión para la actualización e implementación de 3 acciones del Programa de Uso Eficiente y Ahorro del Agua - PUEAA "/>
    <s v="Número de programas actualizados e implementados del PUEAA"/>
    <s v="Número"/>
    <n v="3"/>
    <s v="SIOP"/>
  </r>
  <r>
    <x v="1"/>
    <x v="7"/>
    <x v="14"/>
    <x v="33"/>
    <s v="Gestionar la construcción de  sistemas individuales de potabilización en el área rural dispersa"/>
    <s v="Usuarios con sistemas individuales de potabilización"/>
    <s v="Número"/>
    <n v="100"/>
    <s v="SIOP"/>
  </r>
  <r>
    <x v="1"/>
    <x v="7"/>
    <x v="14"/>
    <x v="33"/>
    <s v="Gestionar la optimización y/o construcción de  los sistemas de acueducto del sector educativo rural"/>
    <s v="Acueductos optimizados"/>
    <s v="Número"/>
    <s v="10 "/>
    <s v="SIOP"/>
  </r>
  <r>
    <x v="1"/>
    <x v="7"/>
    <x v="14"/>
    <x v="34"/>
    <s v="Realizar el pago de los subsidios de alcantarillado a los estratos 1, 2 y 3 según lo reglamentado por acuerdo municipal"/>
    <s v="Recursos entregados en subsidios al consumo"/>
    <s v="Número"/>
    <n v="7269"/>
    <s v="SIOP"/>
  </r>
  <r>
    <x v="1"/>
    <x v="7"/>
    <x v="14"/>
    <x v="34"/>
    <s v="Ampliación de conexiones  domiciliarias de alcantarillado para vivienda nueva y existentes en el área urbana "/>
    <s v="Usuarios conectados a la red de servicio de alcantarillado"/>
    <s v="Número"/>
    <n v="1500"/>
    <s v="SIOP"/>
  </r>
  <r>
    <x v="1"/>
    <x v="7"/>
    <x v="14"/>
    <x v="34"/>
    <s v="Realizar estudios y diseños para la construcción de sistemas de saneamiento básico y/o de tratamiento de aguas residuales en el área rural"/>
    <s v="Estudios o diseños realizados"/>
    <s v="Número"/>
    <n v="1"/>
    <s v="SIOP"/>
  </r>
  <r>
    <x v="1"/>
    <x v="7"/>
    <x v="14"/>
    <x v="34"/>
    <s v="Ampliación,  construcción y/o reposición red de alcantarillado  para beneficiar a la población del área urbana"/>
    <s v="Red de alcantarillado construidos y/o repuestos"/>
    <s v="Km"/>
    <n v="10"/>
    <s v="SIOP"/>
  </r>
  <r>
    <x v="1"/>
    <x v="7"/>
    <x v="14"/>
    <x v="34"/>
    <s v="Gestionar la actualización del plan maestro de acueducto y alcantarillado "/>
    <s v="Estudios realizados del Plan Maestro de Acueducto y Alcantarillado"/>
    <s v="Número"/>
    <n v="1"/>
    <s v="SIOP"/>
  </r>
  <r>
    <x v="1"/>
    <x v="7"/>
    <x v="14"/>
    <x v="34"/>
    <s v="Realizar la gestión para la actualización e implementación de 5 acciones del Plan de Saneamiento y Manejo de Vertimientos - PSMV del municipio de Paz de Ariporo"/>
    <s v="actualizados e implementados del PSMV"/>
    <s v="Número"/>
    <n v="5"/>
    <s v="SIOP"/>
  </r>
  <r>
    <x v="1"/>
    <x v="7"/>
    <x v="14"/>
    <x v="34"/>
    <s v="Optimizar los sistemas de tratamiento de aguas residuales del área urbana garantizando mínimo el 85% de remoción de cargas contaminantes"/>
    <s v="Plantas de tratamiento de aguas residuales optimizadas"/>
    <s v="Número"/>
    <n v="1"/>
    <s v="SIOP"/>
  </r>
  <r>
    <x v="1"/>
    <x v="7"/>
    <x v="14"/>
    <x v="34"/>
    <s v="Gestión para la construcción y/o optimización de soluciones individuales de saneamiento básico en el área rural "/>
    <s v="Número de usuarios con sistemas individuales de tratamiento de aguas residuales "/>
    <s v="Número"/>
    <n v="100"/>
    <s v="SIOP"/>
  </r>
  <r>
    <x v="1"/>
    <x v="7"/>
    <x v="14"/>
    <x v="34"/>
    <s v="Gestión para la adquisición de equipos son sistema de succión-presión para la operación del sistema de alcantarillado  "/>
    <s v="Equipos adquiridos"/>
    <s v="Número"/>
    <n v="1"/>
    <s v="SIOP"/>
  </r>
  <r>
    <x v="1"/>
    <x v="7"/>
    <x v="14"/>
    <x v="35"/>
    <s v="Realizar el pago de los subsidios de aseo a los estratos 1, 2 y 3 según lo reglamentado por acuerdo municipal"/>
    <s v="Recursos entregados en subsidios al consumo"/>
    <s v="Número"/>
    <n v="7709"/>
    <s v="SIOP"/>
  </r>
  <r>
    <x v="1"/>
    <x v="7"/>
    <x v="14"/>
    <x v="35"/>
    <s v="Prestar el servicio de recolección, disposición y tratamiento de residuos sólidos para asegurar una cobertura del servicio del 100% en el área urbana"/>
    <s v="Porcentaje de cobertura del servicio de aseo en el área urbana"/>
    <s v="Porcentaje"/>
    <n v="100"/>
    <s v="SIOP"/>
  </r>
  <r>
    <x v="1"/>
    <x v="7"/>
    <x v="14"/>
    <x v="35"/>
    <s v="Realizar acciones para la actualización e implementación del Plan de gestión integral de residuos sólidos PGIRS del municipio de Paz de Ariporo"/>
    <s v="Número de acciones ralizadas para la implementación del PGIRS"/>
    <s v="Número"/>
    <n v="5"/>
    <s v="SIOP"/>
  </r>
  <r>
    <x v="1"/>
    <x v="7"/>
    <x v="14"/>
    <x v="35"/>
    <s v="Gestión para la adquisición de vehículo recolector para la prestación del servicio de aseo    "/>
    <s v="Equipos adquiridos"/>
    <s v="Número"/>
    <n v="1"/>
    <s v="SIOP"/>
  </r>
  <r>
    <x v="1"/>
    <x v="7"/>
    <x v="15"/>
    <x v="36"/>
    <s v="Asignar subsidios de vivienda nueva para los hogares en el área urbana del municipio"/>
    <s v="Hogares beneficiados con adquisición de vivienda"/>
    <s v="Número"/>
    <n v="100"/>
    <s v="OAP"/>
  </r>
  <r>
    <x v="1"/>
    <x v="7"/>
    <x v="15"/>
    <x v="36"/>
    <s v="Asignar subsidios de vivienda nueva en sitio propio para hogares en el área urbana del municipio"/>
    <s v="Hogares beneficiados con construcción de viviendas nuevas en sitio propio"/>
    <s v="Número"/>
    <n v="100"/>
    <s v="OAP"/>
  </r>
  <r>
    <x v="1"/>
    <x v="7"/>
    <x v="15"/>
    <x v="36"/>
    <s v="Asignar subsidios para el mejoramiento de las condiciones de habitabilidad de hogares en el área urbana del municipio"/>
    <s v="Hogares beneficiados con mejoramiento de una vivienda"/>
    <s v="Número"/>
    <n v="100"/>
    <s v="OAP"/>
  </r>
  <r>
    <x v="1"/>
    <x v="7"/>
    <x v="15"/>
    <x v="36"/>
    <s v="Formulación e implementación de proyectos de vivienda"/>
    <s v="Estudios y diseños"/>
    <s v="Número"/>
    <n v="1"/>
    <s v="OAP"/>
  </r>
  <r>
    <x v="2"/>
    <x v="8"/>
    <x v="16"/>
    <x v="37"/>
    <s v="Implementar sistemas de evaluación que mejoren los indicadores -IGA."/>
    <s v="Sistemas de Información Implementados."/>
    <s v="Número"/>
    <n v="1"/>
    <s v="SGG"/>
  </r>
  <r>
    <x v="2"/>
    <x v="8"/>
    <x v="16"/>
    <x v="37"/>
    <s v="Reorganizar administrativamente la administración de acuerdo a la Ley 909 de 2004 y sus Decretos reglamentarios."/>
    <s v="Reorganizar la Administración Municipal."/>
    <s v="Número"/>
    <n v="1"/>
    <s v="SGG"/>
  </r>
  <r>
    <x v="2"/>
    <x v="8"/>
    <x v="16"/>
    <x v="37"/>
    <s v="Actualización sistemas de información "/>
    <s v="Sistemas de información actualizados"/>
    <s v="Número"/>
    <n v="3"/>
    <s v="SGG"/>
  </r>
  <r>
    <x v="2"/>
    <x v="8"/>
    <x v="16"/>
    <x v="38"/>
    <s v="Reorganizar el MECI, y hacer a la Administración más eficiente y funcional "/>
    <s v="MECI, reorganizado"/>
    <s v="Número"/>
    <n v="1"/>
    <s v="SGG"/>
  </r>
  <r>
    <x v="2"/>
    <x v="8"/>
    <x v="16"/>
    <x v="39"/>
    <s v="Implementar y poner en funcionamiento el MIPG,  con el fin de obtener mejores resultados en la Gestión y Desempeño Institucional."/>
    <s v="Modelo implementado y funcionando."/>
    <s v="Número"/>
    <n v="1"/>
    <s v="SGG"/>
  </r>
  <r>
    <x v="2"/>
    <x v="8"/>
    <x v="17"/>
    <x v="40"/>
    <s v="Diseñar e implementar estrategias que mejoren la Convivencia y la Seguridad en el Municipio"/>
    <s v="Estrategias Diseñadas e Implementadas"/>
    <s v="Número"/>
    <n v="1"/>
    <s v="SGG"/>
  </r>
  <r>
    <x v="2"/>
    <x v="8"/>
    <x v="17"/>
    <x v="40"/>
    <s v="Reducir los índices de accidentalidad en el Municipio"/>
    <s v="Desarrollar talleres, capacitaciones en materia de seguridad vial."/>
    <s v="Número"/>
    <n v="4"/>
    <s v="SGG"/>
  </r>
  <r>
    <x v="2"/>
    <x v="8"/>
    <x v="17"/>
    <x v="40"/>
    <s v="Formular e impementar el Pplan Integral de Seguridad y Convivencia Ciudadana-PISCC"/>
    <s v="PISCC implementado"/>
    <s v="Número "/>
    <n v="1"/>
    <s v="SGG"/>
  </r>
  <r>
    <x v="2"/>
    <x v="8"/>
    <x v="17"/>
    <x v="40"/>
    <s v="Ampliar cobertura cámaras de seguridad"/>
    <s v="sistema de cámaras de seguridad en el área urbana y rural del Municipio"/>
    <s v="Número "/>
    <n v="15"/>
    <s v="SGG"/>
  </r>
  <r>
    <x v="2"/>
    <x v="8"/>
    <x v="17"/>
    <x v="41"/>
    <s v="Formular la política municipal de protección y bienestar animal en el municipio de Paz de Ariporo"/>
    <s v="Número de políticas municipales de protección y bienestar animal formuladas"/>
    <s v="Número"/>
    <n v="1"/>
    <s v="SGG"/>
  </r>
  <r>
    <x v="2"/>
    <x v="8"/>
    <x v="17"/>
    <x v="41"/>
    <s v="Servicio de apoyo financiero para construir, adecuar y poner en funcionamiento el coso municipal"/>
    <s v="Número de cosos municipales construidos, adecuados y en funcionamiento"/>
    <s v="Número"/>
    <n v="1"/>
    <s v="SGG"/>
  </r>
  <r>
    <x v="2"/>
    <x v="8"/>
    <x v="17"/>
    <x v="41"/>
    <s v="Gestionar campañas de esterilización, vacunación, desparasitación y adopción en animales de compañía"/>
    <s v="Número de campañas realizadas para la protección animal"/>
    <s v="Número"/>
    <n v="2"/>
    <s v="SGG"/>
  </r>
  <r>
    <x v="2"/>
    <x v="8"/>
    <x v="17"/>
    <x v="41"/>
    <s v="Campañas de sensibilización y entrega voluntaria de fauna silvestre"/>
    <s v="Número de campañas de sensibilización y entrega de fauna silvestre"/>
    <s v="Número"/>
    <n v="2"/>
    <s v="SGG"/>
  </r>
  <r>
    <x v="2"/>
    <x v="8"/>
    <x v="17"/>
    <x v="41"/>
    <s v="Servicio de apoyo financiero para realizar campañas de sensibilización y sustitución de vehículos de tracción animal"/>
    <s v="Número de vehículos de tracción animal sustituidos"/>
    <s v="Número"/>
    <n v="3"/>
    <s v="SGG"/>
  </r>
  <r>
    <x v="2"/>
    <x v="8"/>
    <x v="18"/>
    <x v="42"/>
    <s v="Plan de capacitación para organizaciones comunitarias"/>
    <s v="Plan implementado"/>
    <s v="Número"/>
    <n v="1"/>
    <s v="SGG"/>
  </r>
  <r>
    <x v="2"/>
    <x v="8"/>
    <x v="18"/>
    <x v="42"/>
    <s v="Fotalecimiento del consejo Territorial de Planeación "/>
    <s v="Organizaciones consultivas de planeación  fortalecidas "/>
    <s v="Número"/>
    <n v="1"/>
    <s v="SGG"/>
  </r>
  <r>
    <x v="2"/>
    <x v="8"/>
    <x v="18"/>
    <x v="42"/>
    <s v="Promover la participación ciudadana apoyando la conformación de veedurías ciudadanas"/>
    <s v="Veedurias ciudadanas conformadas"/>
    <s v="Número"/>
    <n v="5"/>
    <s v="SGG"/>
  </r>
  <r>
    <x v="2"/>
    <x v="8"/>
    <x v="19"/>
    <x v="43"/>
    <s v="Construcción de nuevos equipamientos municipales"/>
    <s v="Nuevo equipamiento construido."/>
    <s v="Número "/>
    <n v="2"/>
    <s v="SGG Y SIOP"/>
  </r>
  <r>
    <x v="2"/>
    <x v="8"/>
    <x v="20"/>
    <x v="44"/>
    <s v="Impulsar el desarrollo y operación de aplicaciones, sistemas de información, así como la gestión y promoción de las TIC."/>
    <s v="Usuarios con acceso y uso de las TIC en el municipio"/>
    <s v="Número"/>
    <n v="20000"/>
    <s v="SGG"/>
  </r>
  <r>
    <x v="2"/>
    <x v="8"/>
    <x v="21"/>
    <x v="45"/>
    <s v="Actualizar el estatuto de Rentas del Municipio, acorde con la normatividad vigente."/>
    <s v="Estatuto Actualizado y ajustado"/>
    <s v="Número"/>
    <n v="1"/>
    <s v="Tesorería Municipal"/>
  </r>
  <r>
    <x v="2"/>
    <x v="8"/>
    <x v="21"/>
    <x v="45"/>
    <s v="Gestión para la actualización catastral y estratificación del municipio. _x000a_Fortalecimiento "/>
    <s v="Actualizacion Catastral realizada"/>
    <s v="Número"/>
    <n v="1"/>
    <s v="Tesorería Municipal"/>
  </r>
  <r>
    <x v="2"/>
    <x v="8"/>
    <x v="21"/>
    <x v="45"/>
    <s v="Implementar una unidad de fiscalización tributaria en el Municipio."/>
    <s v="Unidad de fiscalización implementada"/>
    <s v="Número "/>
    <n v="1"/>
    <s v="Tesorería Municipal"/>
  </r>
  <r>
    <x v="3"/>
    <x v="9"/>
    <x v="22"/>
    <x v="46"/>
    <s v="Asistencia técnica para la Creación y el fortalecimiento del Sistema Municipal de Áreas protegidas SIMAP como instancia de articulación interinstitucional, con la sociedad civil y el sector privado para la planificación y gestión de las áreas bajo conservación del municipio"/>
    <s v="Áreas protegidas fortalecidas, apoyadas, gestionadas para consolidar el SIMAP"/>
    <s v="Número"/>
    <n v="10"/>
    <s v="SAGYMA"/>
  </r>
  <r>
    <x v="3"/>
    <x v="9"/>
    <x v="22"/>
    <x v="46"/>
    <s v="Servicio de restauración de ecosistemas"/>
    <s v="Áreas en proceso de restauración"/>
    <s v="Hectáreas"/>
    <n v="10"/>
    <s v="SAGYMA"/>
  </r>
  <r>
    <x v="3"/>
    <x v="9"/>
    <x v="22"/>
    <x v="46"/>
    <s v="Alinderamiento y encerramiento de predios adquiridos para la protección y conservación de las microcuencas municipales"/>
    <s v="Kilómetros de alinderamiento y/o cercado ejecutado"/>
    <s v="Km"/>
    <n v="5"/>
    <s v="SAGYMA"/>
  </r>
  <r>
    <x v="3"/>
    <x v="9"/>
    <x v="22"/>
    <x v="46"/>
    <s v="Adquirir predios para la protección de las microcuencas que proveen de agua al acueducto municipal"/>
    <s v="Hectáreas adquiridas"/>
    <s v="Hectáreas"/>
    <n v="80"/>
    <s v="SAGYMA"/>
  </r>
  <r>
    <x v="3"/>
    <x v="9"/>
    <x v="22"/>
    <x v="46"/>
    <s v="Servicio apoyo financiero para la implementación de esquemas de pago por Servicio ambientales"/>
    <s v="Esquemas de Pago por Servicio ambientales implementados"/>
    <s v="Número"/>
    <n v="1"/>
    <s v="SAGYMA"/>
  </r>
  <r>
    <x v="3"/>
    <x v="9"/>
    <x v="22"/>
    <x v="46"/>
    <s v="Fortalecimiento a las iniciativas y/o Procesos Comunitarios de Gestión para la Conservación y Desarrollo Sostenible de los Ecosistemas de Morichales de Paz de Ariporo, entre otros."/>
    <s v="Hectáreas en mejor manejo"/>
    <s v="Hectáreas "/>
    <n v="20000"/>
    <s v="SAGYMA"/>
  </r>
  <r>
    <x v="3"/>
    <x v="9"/>
    <x v="22"/>
    <x v="46"/>
    <s v="Gestión para el desarrollo de los estudios técnicos para la planificación sectorial y la gestión ambiental en las cuencas abastecedoras del acueducto municipal"/>
    <s v="Documentos de estudios técnicos para la planificación sectorial y la gestión ambiental formulados"/>
    <s v="Número"/>
    <n v="2"/>
    <s v="SAGYMA"/>
  </r>
  <r>
    <x v="3"/>
    <x v="9"/>
    <x v="22"/>
    <x v="46"/>
    <s v="Gestión para la planeación y la gestión integral del recurso hídrico"/>
    <s v="Documento con plan ordenamiento del recurso hídrico formulados"/>
    <s v="Número"/>
    <n v="1"/>
    <s v="SAGYMA"/>
  </r>
  <r>
    <x v="3"/>
    <x v="9"/>
    <x v="23"/>
    <x v="47"/>
    <s v="Servicio de asistencia técnica para la consolidación de negocios verdes"/>
    <s v="Negocios verdes consolidados"/>
    <s v="Número"/>
    <n v="2"/>
    <s v="SAGYMA"/>
  </r>
  <r>
    <x v="3"/>
    <x v="9"/>
    <x v="23"/>
    <x v="47"/>
    <s v="Campaña de socialización y capacitación de la Estructura Ecológica Principal en el marco del ordenamiento ambiental territorial"/>
    <s v="Campañas de educación ambiental y participación implementadas"/>
    <s v="Número"/>
    <n v="1"/>
    <s v="SAGYMA"/>
  </r>
  <r>
    <x v="3"/>
    <x v="9"/>
    <x v="23"/>
    <x v="47"/>
    <s v="Fortalecimiento del CIDEA como espacio intersectorial para la gestión de la educación ambiental en territorio"/>
    <s v="Número de PROCEDAS implementados y PRAE asistidos técnicamente"/>
    <s v="Número"/>
    <n v="2"/>
    <s v="SAGYMA"/>
  </r>
  <r>
    <x v="3"/>
    <x v="9"/>
    <x v="24"/>
    <x v="48"/>
    <s v="Fortalecimiento a los instrumentos de ordenamiento territorial"/>
    <s v="Documentos de lineamientos técnicos realizados"/>
    <s v="Número"/>
    <n v="1"/>
    <s v="OAP Y SAGYMA"/>
  </r>
  <r>
    <x v="3"/>
    <x v="9"/>
    <x v="24"/>
    <x v="48"/>
    <s v="Formular e implementar el Plan Institucional de Gestión Ambiental - PIGA"/>
    <s v="Planes formulados e implementados"/>
    <s v="Número"/>
    <n v="1"/>
    <s v="SAGYMA"/>
  </r>
  <r>
    <x v="3"/>
    <x v="9"/>
    <x v="24"/>
    <x v="48"/>
    <s v="Gestión para la construcción sede de Bomberos y Defensa Civil"/>
    <s v="Nueva sede de bomberos y defensa civil en funcionamiento"/>
    <s v="Número"/>
    <n v="2"/>
    <s v="SGG Y SIOP"/>
  </r>
  <r>
    <x v="3"/>
    <x v="9"/>
    <x v="25"/>
    <x v="49"/>
    <s v="Servicio de apoyo técnico y financiero para la implementación de acciones de adaptación y mitigación al cambio climático"/>
    <s v="Acciones de mitigación y adaptación al cambio climático implementadas"/>
    <s v="Número"/>
    <n v="4"/>
    <s v="SAGYMA"/>
  </r>
  <r>
    <x v="3"/>
    <x v="9"/>
    <x v="25"/>
    <x v="49"/>
    <s v="Servicio de divulgación de la información en gestión del cambio climático para un desarrollo bajo en carbono y resiliente al clima"/>
    <s v="Campañas de información en gestión de cambio climático realizadas"/>
    <s v="Número"/>
    <n v="4"/>
    <s v="SAGYMA"/>
  </r>
  <r>
    <x v="3"/>
    <x v="9"/>
    <x v="25"/>
    <x v="49"/>
    <s v="Servicio de rehabilitación de ecosistemas con especies forestales dendroenergeticas"/>
    <s v="Plantaciones forestales Dendroenergeticas establecidas"/>
    <s v="Número"/>
    <n v="10"/>
    <s v="SAGYMA"/>
  </r>
  <r>
    <x v="3"/>
    <x v="9"/>
    <x v="25"/>
    <x v="49"/>
    <s v="Servicio de producción de plántulas en viveros"/>
    <s v="Plántulas producidas"/>
    <s v="Número"/>
    <n v="50000"/>
    <s v="SAGYMA"/>
  </r>
  <r>
    <x v="3"/>
    <x v="9"/>
    <x v="25"/>
    <x v="49"/>
    <s v="Gestión para la construcción de estufas ecoeficientes"/>
    <s v="Estufas ecoeficientes instaladas y en operación"/>
    <s v="Número"/>
    <n v="100"/>
    <s v="SAGYMA"/>
  </r>
  <r>
    <x v="3"/>
    <x v="9"/>
    <x v="25"/>
    <x v="49"/>
    <s v="Formulación de la Política de Economía Circular del municipio de Paz de Ariporo"/>
    <s v="Documentos de adaptación al cambio climático diseñados"/>
    <s v="Número"/>
    <n v="1"/>
    <s v="SAGYMA"/>
  </r>
  <r>
    <x v="3"/>
    <x v="10"/>
    <x v="26"/>
    <x v="50"/>
    <s v="Formular el Plan Estratégico Municipal de Ciencia, Tecnología e Innovación – PEMCTI del municipio de Paz de Ariporo"/>
    <s v="Documentos de planeación de CTeI elaborados"/>
    <s v="Número"/>
    <n v="1"/>
    <s v="OAP"/>
  </r>
  <r>
    <x v="3"/>
    <x v="10"/>
    <x v="26"/>
    <x v="50"/>
    <s v="Fortalecer y activar el Consejo Municipal de Ciencia, Tecnología e Innovación del municipio"/>
    <s v="Consejo Municipal de Ciencia, Tecnología e Innovación activo y fortalecido"/>
    <s v="Número"/>
    <n v="1"/>
    <s v="OAP"/>
  </r>
  <r>
    <x v="3"/>
    <x v="10"/>
    <x v="27"/>
    <x v="51"/>
    <s v="Realizar un proyecto de investigación aplicada que generen conocimiento e innovación"/>
    <s v="Número de proyectos de investigación formulados en ciencia, tecnología e innovación"/>
    <s v="Número"/>
    <n v="1"/>
    <s v="OAP"/>
  </r>
  <r>
    <x v="3"/>
    <x v="10"/>
    <x v="28"/>
    <x v="52"/>
    <s v="Realizar un proyecto para el desarrollo tecnológico y la innovación"/>
    <s v="Número de proyectos de desarrollo tecnológico y la innovación implementados"/>
    <s v="Número"/>
    <n v="1"/>
    <s v="OAP"/>
  </r>
  <r>
    <x v="3"/>
    <x v="10"/>
    <x v="29"/>
    <x v="53"/>
    <s v="Implementar una estrategia en CTeI para fortalecer las capacidades institucionales del municipio"/>
    <s v="Numero de estrategias de fortalecimiento de capacidades institucionales implementadas"/>
    <s v="Número"/>
    <n v="1"/>
    <s v="OAP"/>
  </r>
  <r>
    <x v="3"/>
    <x v="11"/>
    <x v="30"/>
    <x v="54"/>
    <s v="Gestionar los estudios y diseños en zonas vulnerables a factores naturales y antrópicos en el municipio de Paz de Ariporo"/>
    <s v="Número de estudios actualizados, en zonas vulnerables a factores naturales y antrópicos."/>
    <s v="Número"/>
    <n v="5"/>
    <s v="SGG Y SIOP"/>
  </r>
  <r>
    <x v="3"/>
    <x v="11"/>
    <x v="30"/>
    <x v="54"/>
    <s v="Gestionar las obras necesarias en áreas de riesgo en el municipio de Paz de Ariporo"/>
    <s v="Obras realizadas, para disminuir las áreas de riesgo"/>
    <s v="Número"/>
    <n v="5"/>
    <s v="SGG Y SIOP"/>
  </r>
  <r>
    <x v="3"/>
    <x v="11"/>
    <x v="30"/>
    <x v="54"/>
    <s v="Realizar acciones de prevención promoción y atención a los organismos de socorro en el municipio de Paz de Ariporo"/>
    <s v="Acciones realizadas para la prevención, promoción y atención de los organismos de socorro apoyados anualmente"/>
    <s v="Número"/>
    <n v="4"/>
    <s v="SGG"/>
  </r>
  <r>
    <x v="3"/>
    <x v="11"/>
    <x v="30"/>
    <x v="54"/>
    <s v="Atención al 100% de emergencias presentadas en el municipio"/>
    <s v="Porcentaje de emergencias atendidas"/>
    <s v="Porcentaje"/>
    <n v="100"/>
    <s v="SGG"/>
  </r>
  <r>
    <x v="3"/>
    <x v="11"/>
    <x v="30"/>
    <x v="54"/>
    <s v="Gestionar un proyecto para mitigar y/o atender los riesgos en el municipio de Paz de Ariporo"/>
    <s v="Proyectos gestionados para la atención de riesgos en el municipio"/>
    <s v="Número"/>
    <n v="1"/>
    <s v="SGG"/>
  </r>
  <r>
    <x v="3"/>
    <x v="11"/>
    <x v="30"/>
    <x v="54"/>
    <s v="Desarrollar una acción anual de fortalecimiento del Consejo Municipal de Gestión del Riesgo"/>
    <s v="Número de acciones de fortalecimiento del Consejo Municipal de Gestión del Riesgo"/>
    <s v="Número"/>
    <n v="4"/>
    <s v="SGG"/>
  </r>
  <r>
    <x v="3"/>
    <x v="11"/>
    <x v="30"/>
    <x v="54"/>
    <s v="Formular e implementar tres planes de gestión del riesgo comunitario en el área urbana y rural del municipio"/>
    <s v="Planes comunitarios de gestión del riesgo comunitario implementados"/>
    <s v="Número"/>
    <n v="3"/>
    <s v="SGG"/>
  </r>
  <r>
    <x v="3"/>
    <x v="11"/>
    <x v="30"/>
    <x v="54"/>
    <s v="Gestionar la implementación de cinco acciones del Plan Municipal de Emergencia y Contingencia Temporada Seca"/>
    <s v="Número de acciones implementadas"/>
    <s v="Número"/>
    <n v="3"/>
    <s v="SGG"/>
  </r>
  <r>
    <x v="3"/>
    <x v="12"/>
    <x v="31"/>
    <x v="55"/>
    <s v="Realizar Estudios, Diseños y Construcción de la intersección de acceso al municipio de Paz de Ariporo "/>
    <s v="Número  de  glorietas   diseñadas y/o construidas"/>
    <s v="Número"/>
    <n v="1"/>
    <s v="SIOP"/>
  </r>
  <r>
    <x v="3"/>
    <x v="12"/>
    <x v="31"/>
    <x v="55"/>
    <s v="Gestión para realizar el diseño y construcción de la variante que comunique la vía marginal de la selva con la vía que conduce al corregimiento El Totumo"/>
    <s v="Número  de variantes diseñadas "/>
    <s v="Número"/>
    <n v="1"/>
    <s v="SIOP"/>
  </r>
  <r>
    <x v="3"/>
    <x v="12"/>
    <x v="31"/>
    <x v="55"/>
    <s v="Gestión para realizar los estudios y diseños para la pavimentación de vías urbanas del municipio"/>
    <s v="Estudios y diseños elaborados"/>
    <s v="Número"/>
    <n v="1"/>
    <s v="SIOP"/>
  </r>
  <r>
    <x v="3"/>
    <x v="12"/>
    <x v="31"/>
    <x v="55"/>
    <s v="Realizar la pavimentación  de  vías urbanas"/>
    <s v="Kilómetros de  vías  urbanas  con pavimento"/>
    <s v="Km"/>
    <n v="5"/>
    <s v="SIOP"/>
  </r>
  <r>
    <x v="3"/>
    <x v="12"/>
    <x v="31"/>
    <x v="55"/>
    <s v="Implementación del plan maestro de movilidad y seguridad vial del municipio"/>
    <s v="Plan maestro de movilidad y seguridad vial implementado"/>
    <s v="Número"/>
    <n v="1"/>
    <s v="SIOP Y SGG"/>
  </r>
  <r>
    <x v="3"/>
    <x v="12"/>
    <x v="31"/>
    <x v="55"/>
    <s v="Gestión para realizar los estudios y diseños de la ciclo vía y sendero peatonal corredor vial Rio Ariporo Sede SENA"/>
    <s v="Estudios y diseños elaborados "/>
    <s v="Número"/>
    <n v="1"/>
    <s v="SIOP"/>
  </r>
  <r>
    <x v="3"/>
    <x v="12"/>
    <x v="31"/>
    <x v="55"/>
    <s v="Construcción senderos peatonales y ciclo rutas en el área urbana"/>
    <s v="Kilómetros de senderos peatonales y ciclo rutas construidos "/>
    <s v="Km"/>
    <n v="2"/>
    <s v="SIOP"/>
  </r>
  <r>
    <x v="3"/>
    <x v="12"/>
    <x v="31"/>
    <x v="55"/>
    <s v="Gestionar los estudios y diseños para la construcción del tramo vial entre los centros poblados de Montañas del Totumo, Las Guamas y La Hermosa"/>
    <s v="Estudios     y     diseños elaborados "/>
    <s v="Número"/>
    <n v="1"/>
    <s v="SIOP"/>
  </r>
  <r>
    <x v="3"/>
    <x v="12"/>
    <x v="31"/>
    <x v="55"/>
    <s v="Realizar la construcción de  placa huella para vías Terciarias"/>
    <s v="Kilómetros de placa huella construidos  "/>
    <s v="Km"/>
    <n v="3.5"/>
    <s v="SIOP"/>
  </r>
  <r>
    <x v="3"/>
    <x v="12"/>
    <x v="31"/>
    <x v="55"/>
    <s v="Realizar el mantenimiento, rehabilitación, mejoramiento  de vías urbanas y rurales"/>
    <s v="Kilómetros de red vial urbana y rural con mantenimiento, rehabilitación y mejoramiento"/>
    <s v="Km"/>
    <n v="300"/>
    <s v="SIOP"/>
  </r>
  <r>
    <x v="3"/>
    <x v="12"/>
    <x v="31"/>
    <x v="55"/>
    <s v="Fortalecer el banco de maquinaria para la rehabilitación, mejoramiento y mantenimiento de vías urbanas y rurales"/>
    <s v="Número de mantenimiento realizados  "/>
    <s v="Número"/>
    <n v="3"/>
    <s v="SIOP"/>
  </r>
  <r>
    <x v="3"/>
    <x v="12"/>
    <x v="31"/>
    <x v="55"/>
    <s v="Construcción de obras de arte y/o puentes o pontones vehiculares o peatonales para mejorar la conexión vial rural y urbana"/>
    <s v="Estructura de conexión vial construidas"/>
    <s v="Número"/>
    <n v="3"/>
    <s v="SIOP"/>
  </r>
  <r>
    <x v="3"/>
    <x v="12"/>
    <x v="31"/>
    <x v="55"/>
    <s v="Construcción de puentes peatonales colgantes en el área rural "/>
    <s v="Número de puentes construidos"/>
    <s v="Número"/>
    <n v="1"/>
    <s v="SIOP"/>
  </r>
  <r>
    <x v="3"/>
    <x v="13"/>
    <x v="32"/>
    <x v="56"/>
    <s v="Formulación e implementación de las Unidades de Planificación Rural UPR para los cinco centros poblados del municipio de paz de Ariporo, asegurando así el ordenamiento y normatividad para cada uno."/>
    <s v="UPR Formuladas"/>
    <s v="Unidad"/>
    <n v="5"/>
    <s v="OAP"/>
  </r>
  <r>
    <x v="3"/>
    <x v="13"/>
    <x v="32"/>
    <x v="56"/>
    <s v="Realizar la actualización catastral del 100% del área urbana del municipio de paz de Ariporo."/>
    <s v="Porcentaje de Actualización Catastral realizada"/>
    <s v="Porcentaje "/>
    <n v="1"/>
    <s v="OAP"/>
  </r>
  <r>
    <x v="3"/>
    <x v="13"/>
    <x v="32"/>
    <x v="57"/>
    <s v="Realizar el estudio de identificación para recuperación del espacio público en el área urbana del municipio de paz de Ariporo."/>
    <s v="Estudio Realizado"/>
    <s v="Número "/>
    <n v="1"/>
    <s v="OAP"/>
  </r>
  <r>
    <x v="3"/>
    <x v="13"/>
    <x v="32"/>
    <x v="57"/>
    <s v="Realizar estudios y diseños para proyectos de infraestructura y equipamientos priorizados del PBOT del municipio."/>
    <s v="Estudios y Diseños Realizados"/>
    <s v="Número "/>
    <n v="2"/>
    <s v="OAP Y SIOP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Dinámica1" cacheId="0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A1:A111" firstHeaderRow="1" firstDataRow="1" firstDataCol="1"/>
  <pivotFields count="9">
    <pivotField axis="axisRow" showAll="0">
      <items count="5">
        <item x="1"/>
        <item x="2"/>
        <item x="0"/>
        <item x="3"/>
        <item t="default"/>
      </items>
    </pivotField>
    <pivotField axis="axisRow" showAll="0">
      <items count="15">
        <item x="13"/>
        <item x="11"/>
        <item x="2"/>
        <item x="3"/>
        <item x="8"/>
        <item x="6"/>
        <item x="4"/>
        <item x="0"/>
        <item x="9"/>
        <item x="10"/>
        <item x="1"/>
        <item x="5"/>
        <item x="12"/>
        <item x="7"/>
        <item t="default"/>
      </items>
    </pivotField>
    <pivotField axis="axisRow" showAll="0">
      <items count="34">
        <item x="14"/>
        <item x="3"/>
        <item x="22"/>
        <item x="26"/>
        <item x="6"/>
        <item x="11"/>
        <item x="28"/>
        <item x="7"/>
        <item x="19"/>
        <item x="21"/>
        <item x="16"/>
        <item x="29"/>
        <item x="23"/>
        <item x="25"/>
        <item x="0"/>
        <item x="4"/>
        <item x="31"/>
        <item x="27"/>
        <item x="17"/>
        <item x="15"/>
        <item x="13"/>
        <item x="24"/>
        <item x="1"/>
        <item x="32"/>
        <item x="18"/>
        <item x="12"/>
        <item x="9"/>
        <item x="10"/>
        <item x="30"/>
        <item x="8"/>
        <item x="2"/>
        <item x="20"/>
        <item x="5"/>
        <item t="default"/>
      </items>
    </pivotField>
    <pivotField axis="axisRow" showAll="0">
      <items count="59">
        <item x="16"/>
        <item x="13"/>
        <item x="15"/>
        <item x="45"/>
        <item x="31"/>
        <item x="44"/>
        <item x="10"/>
        <item x="19"/>
        <item x="18"/>
        <item x="7"/>
        <item x="34"/>
        <item x="17"/>
        <item x="33"/>
        <item x="28"/>
        <item x="43"/>
        <item x="12"/>
        <item x="27"/>
        <item x="29"/>
        <item x="47"/>
        <item x="46"/>
        <item x="11"/>
        <item x="51"/>
        <item x="52"/>
        <item x="21"/>
        <item x="53"/>
        <item x="9"/>
        <item x="39"/>
        <item x="6"/>
        <item x="57"/>
        <item x="55"/>
        <item x="24"/>
        <item x="49"/>
        <item x="22"/>
        <item x="23"/>
        <item x="14"/>
        <item x="42"/>
        <item x="4"/>
        <item x="37"/>
        <item x="3"/>
        <item x="25"/>
        <item x="56"/>
        <item x="5"/>
        <item x="50"/>
        <item x="48"/>
        <item x="54"/>
        <item x="0"/>
        <item x="8"/>
        <item x="41"/>
        <item x="30"/>
        <item x="38"/>
        <item x="20"/>
        <item x="2"/>
        <item x="40"/>
        <item x="32"/>
        <item x="1"/>
        <item x="35"/>
        <item x="26"/>
        <item x="36"/>
        <item t="default"/>
      </items>
    </pivotField>
    <pivotField showAll="0"/>
    <pivotField showAll="0"/>
    <pivotField showAll="0"/>
    <pivotField showAll="0"/>
    <pivotField showAll="0"/>
  </pivotFields>
  <rowFields count="4">
    <field x="0"/>
    <field x="1"/>
    <field x="2"/>
    <field x="3"/>
  </rowFields>
  <rowItems count="110">
    <i>
      <x/>
    </i>
    <i r="1">
      <x v="3"/>
    </i>
    <i r="2">
      <x v="26"/>
    </i>
    <i r="3">
      <x v="8"/>
    </i>
    <i r="3">
      <x v="11"/>
    </i>
    <i r="1">
      <x v="5"/>
    </i>
    <i r="2">
      <x v="25"/>
    </i>
    <i r="3">
      <x v="4"/>
    </i>
    <i r="1">
      <x v="6"/>
    </i>
    <i r="2">
      <x v="27"/>
    </i>
    <i r="3">
      <x v="7"/>
    </i>
    <i r="3">
      <x v="23"/>
    </i>
    <i r="3">
      <x v="50"/>
    </i>
    <i r="1">
      <x v="11"/>
    </i>
    <i r="2">
      <x v="5"/>
    </i>
    <i r="3">
      <x v="13"/>
    </i>
    <i r="3">
      <x v="16"/>
    </i>
    <i r="3">
      <x v="17"/>
    </i>
    <i r="3">
      <x v="30"/>
    </i>
    <i r="3">
      <x v="32"/>
    </i>
    <i r="3">
      <x v="33"/>
    </i>
    <i r="3">
      <x v="39"/>
    </i>
    <i r="3">
      <x v="48"/>
    </i>
    <i r="3">
      <x v="56"/>
    </i>
    <i r="1">
      <x v="13"/>
    </i>
    <i r="2">
      <x/>
    </i>
    <i r="3">
      <x v="10"/>
    </i>
    <i r="3">
      <x v="12"/>
    </i>
    <i r="3">
      <x v="55"/>
    </i>
    <i r="2">
      <x v="19"/>
    </i>
    <i r="3">
      <x v="57"/>
    </i>
    <i r="2">
      <x v="20"/>
    </i>
    <i r="3">
      <x v="53"/>
    </i>
    <i>
      <x v="1"/>
    </i>
    <i r="1">
      <x v="4"/>
    </i>
    <i r="2">
      <x v="8"/>
    </i>
    <i r="3">
      <x v="14"/>
    </i>
    <i r="2">
      <x v="9"/>
    </i>
    <i r="3">
      <x v="3"/>
    </i>
    <i r="2">
      <x v="10"/>
    </i>
    <i r="3">
      <x v="26"/>
    </i>
    <i r="3">
      <x v="37"/>
    </i>
    <i r="3">
      <x v="49"/>
    </i>
    <i r="2">
      <x v="18"/>
    </i>
    <i r="3">
      <x v="47"/>
    </i>
    <i r="3">
      <x v="52"/>
    </i>
    <i r="2">
      <x v="24"/>
    </i>
    <i r="3">
      <x v="35"/>
    </i>
    <i r="2">
      <x v="31"/>
    </i>
    <i r="3">
      <x v="5"/>
    </i>
    <i>
      <x v="2"/>
    </i>
    <i r="1">
      <x v="2"/>
    </i>
    <i r="2">
      <x v="7"/>
    </i>
    <i r="3">
      <x v="15"/>
    </i>
    <i r="3">
      <x v="20"/>
    </i>
    <i r="2">
      <x v="29"/>
    </i>
    <i r="3">
      <x/>
    </i>
    <i r="3">
      <x v="1"/>
    </i>
    <i r="3">
      <x v="2"/>
    </i>
    <i r="3">
      <x v="34"/>
    </i>
    <i r="1">
      <x v="7"/>
    </i>
    <i r="2">
      <x v="1"/>
    </i>
    <i r="3">
      <x v="38"/>
    </i>
    <i r="2">
      <x v="14"/>
    </i>
    <i r="3">
      <x v="45"/>
    </i>
    <i r="2">
      <x v="15"/>
    </i>
    <i r="3">
      <x v="36"/>
    </i>
    <i r="2">
      <x v="22"/>
    </i>
    <i r="3">
      <x v="54"/>
    </i>
    <i r="2">
      <x v="30"/>
    </i>
    <i r="3">
      <x v="51"/>
    </i>
    <i r="1">
      <x v="10"/>
    </i>
    <i r="2">
      <x v="4"/>
    </i>
    <i r="3">
      <x v="6"/>
    </i>
    <i r="3">
      <x v="25"/>
    </i>
    <i r="2">
      <x v="32"/>
    </i>
    <i r="3">
      <x v="9"/>
    </i>
    <i r="3">
      <x v="27"/>
    </i>
    <i r="3">
      <x v="41"/>
    </i>
    <i r="3">
      <x v="46"/>
    </i>
    <i>
      <x v="3"/>
    </i>
    <i r="1">
      <x/>
    </i>
    <i r="2">
      <x v="23"/>
    </i>
    <i r="3">
      <x v="28"/>
    </i>
    <i r="3">
      <x v="40"/>
    </i>
    <i r="1">
      <x v="1"/>
    </i>
    <i r="2">
      <x v="28"/>
    </i>
    <i r="3">
      <x v="44"/>
    </i>
    <i r="1">
      <x v="8"/>
    </i>
    <i r="2">
      <x v="2"/>
    </i>
    <i r="3">
      <x v="19"/>
    </i>
    <i r="2">
      <x v="12"/>
    </i>
    <i r="3">
      <x v="18"/>
    </i>
    <i r="2">
      <x v="13"/>
    </i>
    <i r="3">
      <x v="31"/>
    </i>
    <i r="2">
      <x v="21"/>
    </i>
    <i r="3">
      <x v="43"/>
    </i>
    <i r="1">
      <x v="9"/>
    </i>
    <i r="2">
      <x v="3"/>
    </i>
    <i r="3">
      <x v="42"/>
    </i>
    <i r="2">
      <x v="6"/>
    </i>
    <i r="3">
      <x v="22"/>
    </i>
    <i r="2">
      <x v="11"/>
    </i>
    <i r="3">
      <x v="24"/>
    </i>
    <i r="2">
      <x v="17"/>
    </i>
    <i r="3">
      <x v="21"/>
    </i>
    <i r="1">
      <x v="12"/>
    </i>
    <i r="2">
      <x v="16"/>
    </i>
    <i r="3">
      <x v="29"/>
    </i>
    <i t="grand">
      <x/>
    </i>
  </rowItems>
  <colItems count="1">
    <i/>
  </colItems>
  <formats count="83">
    <format dxfId="150">
      <pivotArea dataOnly="0" labelOnly="1" fieldPosition="0">
        <references count="2">
          <reference field="0" count="1" selected="0">
            <x v="2"/>
          </reference>
          <reference field="1" count="1">
            <x v="7"/>
          </reference>
        </references>
      </pivotArea>
    </format>
    <format dxfId="149">
      <pivotArea dataOnly="0" labelOnly="1" fieldPosition="0">
        <references count="3">
          <reference field="0" count="1" selected="0">
            <x v="2"/>
          </reference>
          <reference field="1" count="1" selected="0">
            <x v="7"/>
          </reference>
          <reference field="2" count="1">
            <x v="14"/>
          </reference>
        </references>
      </pivotArea>
    </format>
    <format dxfId="148">
      <pivotArea dataOnly="0" labelOnly="1" fieldPosition="0">
        <references count="4">
          <reference field="0" count="1" selected="0">
            <x v="2"/>
          </reference>
          <reference field="1" count="1" selected="0">
            <x v="7"/>
          </reference>
          <reference field="2" count="1" selected="0">
            <x v="14"/>
          </reference>
          <reference field="3" count="1">
            <x v="45"/>
          </reference>
        </references>
      </pivotArea>
    </format>
    <format dxfId="147">
      <pivotArea dataOnly="0" labelOnly="1" fieldPosition="0">
        <references count="3">
          <reference field="0" count="1" selected="0">
            <x v="2"/>
          </reference>
          <reference field="1" count="1" selected="0">
            <x v="7"/>
          </reference>
          <reference field="2" count="1">
            <x v="30"/>
          </reference>
        </references>
      </pivotArea>
    </format>
    <format dxfId="146">
      <pivotArea dataOnly="0" labelOnly="1" fieldPosition="0">
        <references count="4">
          <reference field="0" count="1" selected="0">
            <x v="2"/>
          </reference>
          <reference field="1" count="1" selected="0">
            <x v="7"/>
          </reference>
          <reference field="2" count="1" selected="0">
            <x v="30"/>
          </reference>
          <reference field="3" count="1">
            <x v="51"/>
          </reference>
        </references>
      </pivotArea>
    </format>
    <format dxfId="145">
      <pivotArea dataOnly="0" labelOnly="1" fieldPosition="0">
        <references count="3">
          <reference field="0" count="1" selected="0">
            <x v="2"/>
          </reference>
          <reference field="1" count="1" selected="0">
            <x v="7"/>
          </reference>
          <reference field="2" count="1">
            <x v="15"/>
          </reference>
        </references>
      </pivotArea>
    </format>
    <format dxfId="144">
      <pivotArea dataOnly="0" labelOnly="1" fieldPosition="0">
        <references count="4">
          <reference field="0" count="1" selected="0">
            <x v="2"/>
          </reference>
          <reference field="1" count="1" selected="0">
            <x v="7"/>
          </reference>
          <reference field="2" count="1" selected="0">
            <x v="15"/>
          </reference>
          <reference field="3" count="1">
            <x v="36"/>
          </reference>
        </references>
      </pivotArea>
    </format>
    <format dxfId="143">
      <pivotArea dataOnly="0" labelOnly="1" fieldPosition="0">
        <references count="3">
          <reference field="0" count="1" selected="0">
            <x v="2"/>
          </reference>
          <reference field="1" count="1" selected="0">
            <x v="7"/>
          </reference>
          <reference field="2" count="1">
            <x v="1"/>
          </reference>
        </references>
      </pivotArea>
    </format>
    <format dxfId="142">
      <pivotArea dataOnly="0" labelOnly="1" fieldPosition="0">
        <references count="4">
          <reference field="0" count="1" selected="0">
            <x v="2"/>
          </reference>
          <reference field="1" count="1" selected="0">
            <x v="7"/>
          </reference>
          <reference field="2" count="1" selected="0">
            <x v="1"/>
          </reference>
          <reference field="3" count="1">
            <x v="38"/>
          </reference>
        </references>
      </pivotArea>
    </format>
    <format dxfId="141">
      <pivotArea dataOnly="0" labelOnly="1" fieldPosition="0">
        <references count="3">
          <reference field="0" count="1" selected="0">
            <x v="2"/>
          </reference>
          <reference field="1" count="1" selected="0">
            <x v="7"/>
          </reference>
          <reference field="2" count="1">
            <x v="22"/>
          </reference>
        </references>
      </pivotArea>
    </format>
    <format dxfId="140">
      <pivotArea dataOnly="0" labelOnly="1" fieldPosition="0">
        <references count="4">
          <reference field="0" count="1" selected="0">
            <x v="2"/>
          </reference>
          <reference field="1" count="1" selected="0">
            <x v="7"/>
          </reference>
          <reference field="2" count="1" selected="0">
            <x v="22"/>
          </reference>
          <reference field="3" count="1">
            <x v="54"/>
          </reference>
        </references>
      </pivotArea>
    </format>
    <format dxfId="139">
      <pivotArea dataOnly="0" labelOnly="1" fieldPosition="0">
        <references count="2">
          <reference field="0" count="1" selected="0">
            <x v="2"/>
          </reference>
          <reference field="1" count="1">
            <x v="10"/>
          </reference>
        </references>
      </pivotArea>
    </format>
    <format dxfId="138">
      <pivotArea dataOnly="0" labelOnly="1" fieldPosition="0">
        <references count="3">
          <reference field="0" count="1" selected="0">
            <x v="2"/>
          </reference>
          <reference field="1" count="1" selected="0">
            <x v="10"/>
          </reference>
          <reference field="2" count="1">
            <x v="32"/>
          </reference>
        </references>
      </pivotArea>
    </format>
    <format dxfId="137">
      <pivotArea dataOnly="0" labelOnly="1" fieldPosition="0">
        <references count="4">
          <reference field="0" count="1" selected="0">
            <x v="2"/>
          </reference>
          <reference field="1" count="1" selected="0">
            <x v="10"/>
          </reference>
          <reference field="2" count="1" selected="0">
            <x v="32"/>
          </reference>
          <reference field="3" count="4">
            <x v="9"/>
            <x v="27"/>
            <x v="41"/>
            <x v="46"/>
          </reference>
        </references>
      </pivotArea>
    </format>
    <format dxfId="136">
      <pivotArea dataOnly="0" labelOnly="1" fieldPosition="0">
        <references count="3">
          <reference field="0" count="1" selected="0">
            <x v="2"/>
          </reference>
          <reference field="1" count="1" selected="0">
            <x v="10"/>
          </reference>
          <reference field="2" count="1">
            <x v="4"/>
          </reference>
        </references>
      </pivotArea>
    </format>
    <format dxfId="135">
      <pivotArea dataOnly="0" labelOnly="1" fieldPosition="0">
        <references count="4">
          <reference field="0" count="1" selected="0">
            <x v="2"/>
          </reference>
          <reference field="1" count="1" selected="0">
            <x v="10"/>
          </reference>
          <reference field="2" count="1" selected="0">
            <x v="4"/>
          </reference>
          <reference field="3" count="2">
            <x v="6"/>
            <x v="25"/>
          </reference>
        </references>
      </pivotArea>
    </format>
    <format dxfId="134">
      <pivotArea dataOnly="0" labelOnly="1" fieldPosition="0">
        <references count="3">
          <reference field="0" count="1" selected="0">
            <x v="2"/>
          </reference>
          <reference field="1" count="1" selected="0">
            <x v="2"/>
          </reference>
          <reference field="2" count="1">
            <x v="7"/>
          </reference>
        </references>
      </pivotArea>
    </format>
    <format dxfId="133">
      <pivotArea dataOnly="0" labelOnly="1" fieldPosition="0">
        <references count="4">
          <reference field="0" count="1" selected="0">
            <x v="2"/>
          </reference>
          <reference field="1" count="1" selected="0">
            <x v="2"/>
          </reference>
          <reference field="2" count="1" selected="0">
            <x v="7"/>
          </reference>
          <reference field="3" count="2">
            <x v="15"/>
            <x v="20"/>
          </reference>
        </references>
      </pivotArea>
    </format>
    <format dxfId="132">
      <pivotArea dataOnly="0" labelOnly="1" fieldPosition="0">
        <references count="4">
          <reference field="0" count="1" selected="0">
            <x v="2"/>
          </reference>
          <reference field="1" count="1" selected="0">
            <x v="2"/>
          </reference>
          <reference field="2" count="1" selected="0">
            <x v="29"/>
          </reference>
          <reference field="3" count="4">
            <x v="0"/>
            <x v="1"/>
            <x v="2"/>
            <x v="34"/>
          </reference>
        </references>
      </pivotArea>
    </format>
    <format dxfId="131">
      <pivotArea dataOnly="0" labelOnly="1" fieldPosition="0">
        <references count="3">
          <reference field="0" count="1" selected="0">
            <x v="2"/>
          </reference>
          <reference field="1" count="1" selected="0">
            <x v="2"/>
          </reference>
          <reference field="2" count="1">
            <x v="29"/>
          </reference>
        </references>
      </pivotArea>
    </format>
    <format dxfId="130">
      <pivotArea dataOnly="0" labelOnly="1" fieldPosition="0">
        <references count="2">
          <reference field="0" count="1" selected="0">
            <x v="2"/>
          </reference>
          <reference field="1" count="1">
            <x v="2"/>
          </reference>
        </references>
      </pivotArea>
    </format>
    <format dxfId="129">
      <pivotArea dataOnly="0" labelOnly="1" fieldPosition="0">
        <references count="1">
          <reference field="0" count="1">
            <x v="2"/>
          </reference>
        </references>
      </pivotArea>
    </format>
    <format dxfId="128">
      <pivotArea dataOnly="0" labelOnly="1" fieldPosition="0">
        <references count="2">
          <reference field="0" count="1" selected="0">
            <x v="0"/>
          </reference>
          <reference field="1" count="1">
            <x v="3"/>
          </reference>
        </references>
      </pivotArea>
    </format>
    <format dxfId="127">
      <pivotArea dataOnly="0" labelOnly="1" fieldPosition="0">
        <references count="3">
          <reference field="0" count="1" selected="0">
            <x v="0"/>
          </reference>
          <reference field="1" count="1" selected="0">
            <x v="3"/>
          </reference>
          <reference field="2" count="1">
            <x v="26"/>
          </reference>
        </references>
      </pivotArea>
    </format>
    <format dxfId="126">
      <pivotArea dataOnly="0" labelOnly="1" fieldPosition="0">
        <references count="4">
          <reference field="0" count="1" selected="0">
            <x v="0"/>
          </reference>
          <reference field="1" count="1" selected="0">
            <x v="3"/>
          </reference>
          <reference field="2" count="1" selected="0">
            <x v="26"/>
          </reference>
          <reference field="3" count="2">
            <x v="8"/>
            <x v="11"/>
          </reference>
        </references>
      </pivotArea>
    </format>
    <format dxfId="125">
      <pivotArea dataOnly="0" labelOnly="1" fieldPosition="0">
        <references count="2">
          <reference field="0" count="1" selected="0">
            <x v="0"/>
          </reference>
          <reference field="1" count="1">
            <x v="6"/>
          </reference>
        </references>
      </pivotArea>
    </format>
    <format dxfId="124">
      <pivotArea dataOnly="0" labelOnly="1" fieldPosition="0">
        <references count="3">
          <reference field="0" count="1" selected="0">
            <x v="0"/>
          </reference>
          <reference field="1" count="1" selected="0">
            <x v="6"/>
          </reference>
          <reference field="2" count="1">
            <x v="27"/>
          </reference>
        </references>
      </pivotArea>
    </format>
    <format dxfId="123">
      <pivotArea dataOnly="0" labelOnly="1" fieldPosition="0">
        <references count="4">
          <reference field="0" count="1" selected="0">
            <x v="0"/>
          </reference>
          <reference field="1" count="1" selected="0">
            <x v="6"/>
          </reference>
          <reference field="2" count="1" selected="0">
            <x v="27"/>
          </reference>
          <reference field="3" count="3">
            <x v="7"/>
            <x v="23"/>
            <x v="50"/>
          </reference>
        </references>
      </pivotArea>
    </format>
    <format dxfId="122">
      <pivotArea dataOnly="0" labelOnly="1" fieldPosition="0">
        <references count="2">
          <reference field="0" count="1" selected="0">
            <x v="0"/>
          </reference>
          <reference field="1" count="1">
            <x v="11"/>
          </reference>
        </references>
      </pivotArea>
    </format>
    <format dxfId="121">
      <pivotArea dataOnly="0" labelOnly="1" fieldPosition="0">
        <references count="3">
          <reference field="0" count="1" selected="0">
            <x v="0"/>
          </reference>
          <reference field="1" count="1" selected="0">
            <x v="11"/>
          </reference>
          <reference field="2" count="1">
            <x v="5"/>
          </reference>
        </references>
      </pivotArea>
    </format>
    <format dxfId="120">
      <pivotArea dataOnly="0" labelOnly="1" fieldPosition="0">
        <references count="4">
          <reference field="0" count="1" selected="0">
            <x v="0"/>
          </reference>
          <reference field="1" count="1" selected="0">
            <x v="11"/>
          </reference>
          <reference field="2" count="1" selected="0">
            <x v="5"/>
          </reference>
          <reference field="3" count="9">
            <x v="13"/>
            <x v="16"/>
            <x v="17"/>
            <x v="30"/>
            <x v="32"/>
            <x v="33"/>
            <x v="39"/>
            <x v="48"/>
            <x v="56"/>
          </reference>
        </references>
      </pivotArea>
    </format>
    <format dxfId="119">
      <pivotArea dataOnly="0" labelOnly="1" fieldPosition="0">
        <references count="2">
          <reference field="0" count="1" selected="0">
            <x v="0"/>
          </reference>
          <reference field="1" count="1">
            <x v="5"/>
          </reference>
        </references>
      </pivotArea>
    </format>
    <format dxfId="118">
      <pivotArea dataOnly="0" labelOnly="1" fieldPosition="0">
        <references count="3">
          <reference field="0" count="1" selected="0">
            <x v="0"/>
          </reference>
          <reference field="1" count="1" selected="0">
            <x v="5"/>
          </reference>
          <reference field="2" count="1">
            <x v="25"/>
          </reference>
        </references>
      </pivotArea>
    </format>
    <format dxfId="117">
      <pivotArea dataOnly="0" labelOnly="1" fieldPosition="0">
        <references count="4">
          <reference field="0" count="1" selected="0">
            <x v="0"/>
          </reference>
          <reference field="1" count="1" selected="0">
            <x v="5"/>
          </reference>
          <reference field="2" count="1" selected="0">
            <x v="25"/>
          </reference>
          <reference field="3" count="1">
            <x v="4"/>
          </reference>
        </references>
      </pivotArea>
    </format>
    <format dxfId="116">
      <pivotArea dataOnly="0" labelOnly="1" fieldPosition="0">
        <references count="4">
          <reference field="0" count="1" selected="0">
            <x v="0"/>
          </reference>
          <reference field="1" count="1" selected="0">
            <x v="13"/>
          </reference>
          <reference field="2" count="1" selected="0">
            <x v="0"/>
          </reference>
          <reference field="3" count="3">
            <x v="10"/>
            <x v="12"/>
            <x v="55"/>
          </reference>
        </references>
      </pivotArea>
    </format>
    <format dxfId="115">
      <pivotArea dataOnly="0" labelOnly="1" fieldPosition="0">
        <references count="3">
          <reference field="0" count="1" selected="0">
            <x v="0"/>
          </reference>
          <reference field="1" count="1" selected="0">
            <x v="13"/>
          </reference>
          <reference field="2" count="1">
            <x v="0"/>
          </reference>
        </references>
      </pivotArea>
    </format>
    <format dxfId="114">
      <pivotArea dataOnly="0" labelOnly="1" fieldPosition="0">
        <references count="3">
          <reference field="0" count="1" selected="0">
            <x v="0"/>
          </reference>
          <reference field="1" count="1" selected="0">
            <x v="13"/>
          </reference>
          <reference field="2" count="1">
            <x v="19"/>
          </reference>
        </references>
      </pivotArea>
    </format>
    <format dxfId="113">
      <pivotArea dataOnly="0" labelOnly="1" fieldPosition="0">
        <references count="4">
          <reference field="0" count="1" selected="0">
            <x v="0"/>
          </reference>
          <reference field="1" count="1" selected="0">
            <x v="13"/>
          </reference>
          <reference field="2" count="1" selected="0">
            <x v="19"/>
          </reference>
          <reference field="3" count="1">
            <x v="57"/>
          </reference>
        </references>
      </pivotArea>
    </format>
    <format dxfId="112">
      <pivotArea dataOnly="0" labelOnly="1" fieldPosition="0">
        <references count="3">
          <reference field="0" count="1" selected="0">
            <x v="0"/>
          </reference>
          <reference field="1" count="1" selected="0">
            <x v="13"/>
          </reference>
          <reference field="2" count="1">
            <x v="20"/>
          </reference>
        </references>
      </pivotArea>
    </format>
    <format dxfId="111">
      <pivotArea dataOnly="0" labelOnly="1" fieldPosition="0">
        <references count="3">
          <reference field="0" count="1" selected="0">
            <x v="1"/>
          </reference>
          <reference field="1" count="1" selected="0">
            <x v="4"/>
          </reference>
          <reference field="2" count="1">
            <x v="10"/>
          </reference>
        </references>
      </pivotArea>
    </format>
    <format dxfId="110">
      <pivotArea dataOnly="0" labelOnly="1" fieldPosition="0">
        <references count="4">
          <reference field="0" count="1" selected="0">
            <x v="1"/>
          </reference>
          <reference field="1" count="1" selected="0">
            <x v="4"/>
          </reference>
          <reference field="2" count="1" selected="0">
            <x v="10"/>
          </reference>
          <reference field="3" count="3">
            <x v="26"/>
            <x v="37"/>
            <x v="49"/>
          </reference>
        </references>
      </pivotArea>
    </format>
    <format dxfId="109">
      <pivotArea dataOnly="0" labelOnly="1" fieldPosition="0">
        <references count="3">
          <reference field="0" count="1" selected="0">
            <x v="1"/>
          </reference>
          <reference field="1" count="1" selected="0">
            <x v="4"/>
          </reference>
          <reference field="2" count="1">
            <x v="18"/>
          </reference>
        </references>
      </pivotArea>
    </format>
    <format dxfId="108">
      <pivotArea dataOnly="0" labelOnly="1" fieldPosition="0">
        <references count="4">
          <reference field="0" count="1" selected="0">
            <x v="1"/>
          </reference>
          <reference field="1" count="1" selected="0">
            <x v="4"/>
          </reference>
          <reference field="2" count="1" selected="0">
            <x v="18"/>
          </reference>
          <reference field="3" count="2">
            <x v="47"/>
            <x v="52"/>
          </reference>
        </references>
      </pivotArea>
    </format>
    <format dxfId="107">
      <pivotArea dataOnly="0" labelOnly="1" fieldPosition="0">
        <references count="3">
          <reference field="0" count="1" selected="0">
            <x v="1"/>
          </reference>
          <reference field="1" count="1" selected="0">
            <x v="4"/>
          </reference>
          <reference field="2" count="1">
            <x v="24"/>
          </reference>
        </references>
      </pivotArea>
    </format>
    <format dxfId="106">
      <pivotArea dataOnly="0" labelOnly="1" fieldPosition="0">
        <references count="4">
          <reference field="0" count="1" selected="0">
            <x v="1"/>
          </reference>
          <reference field="1" count="1" selected="0">
            <x v="4"/>
          </reference>
          <reference field="2" count="1" selected="0">
            <x v="24"/>
          </reference>
          <reference field="3" count="1">
            <x v="35"/>
          </reference>
        </references>
      </pivotArea>
    </format>
    <format dxfId="105">
      <pivotArea dataOnly="0" labelOnly="1" fieldPosition="0">
        <references count="3">
          <reference field="0" count="1" selected="0">
            <x v="1"/>
          </reference>
          <reference field="1" count="1" selected="0">
            <x v="4"/>
          </reference>
          <reference field="2" count="1">
            <x v="31"/>
          </reference>
        </references>
      </pivotArea>
    </format>
    <format dxfId="104">
      <pivotArea dataOnly="0" labelOnly="1" fieldPosition="0">
        <references count="4">
          <reference field="0" count="1" selected="0">
            <x v="1"/>
          </reference>
          <reference field="1" count="1" selected="0">
            <x v="4"/>
          </reference>
          <reference field="2" count="1" selected="0">
            <x v="31"/>
          </reference>
          <reference field="3" count="1">
            <x v="5"/>
          </reference>
        </references>
      </pivotArea>
    </format>
    <format dxfId="103">
      <pivotArea dataOnly="0" labelOnly="1" fieldPosition="0">
        <references count="3">
          <reference field="0" count="1" selected="0">
            <x v="1"/>
          </reference>
          <reference field="1" count="1" selected="0">
            <x v="4"/>
          </reference>
          <reference field="2" count="1">
            <x v="8"/>
          </reference>
        </references>
      </pivotArea>
    </format>
    <format dxfId="102">
      <pivotArea dataOnly="0" labelOnly="1" fieldPosition="0">
        <references count="4">
          <reference field="0" count="1" selected="0">
            <x v="1"/>
          </reference>
          <reference field="1" count="1" selected="0">
            <x v="4"/>
          </reference>
          <reference field="2" count="1" selected="0">
            <x v="8"/>
          </reference>
          <reference field="3" count="1">
            <x v="14"/>
          </reference>
        </references>
      </pivotArea>
    </format>
    <format dxfId="101">
      <pivotArea dataOnly="0" labelOnly="1" fieldPosition="0">
        <references count="3">
          <reference field="0" count="1" selected="0">
            <x v="1"/>
          </reference>
          <reference field="1" count="1" selected="0">
            <x v="4"/>
          </reference>
          <reference field="2" count="1">
            <x v="9"/>
          </reference>
        </references>
      </pivotArea>
    </format>
    <format dxfId="100">
      <pivotArea dataOnly="0" labelOnly="1" fieldPosition="0">
        <references count="4">
          <reference field="0" count="1" selected="0">
            <x v="1"/>
          </reference>
          <reference field="1" count="1" selected="0">
            <x v="4"/>
          </reference>
          <reference field="2" count="1" selected="0">
            <x v="9"/>
          </reference>
          <reference field="3" count="1">
            <x v="3"/>
          </reference>
        </references>
      </pivotArea>
    </format>
    <format dxfId="99">
      <pivotArea dataOnly="0" labelOnly="1" fieldPosition="0">
        <references count="2">
          <reference field="0" count="1" selected="0">
            <x v="1"/>
          </reference>
          <reference field="1" count="1">
            <x v="4"/>
          </reference>
        </references>
      </pivotArea>
    </format>
    <format dxfId="98">
      <pivotArea dataOnly="0" labelOnly="1" fieldPosition="0">
        <references count="4">
          <reference field="0" count="1" selected="0">
            <x v="0"/>
          </reference>
          <reference field="1" count="1" selected="0">
            <x v="13"/>
          </reference>
          <reference field="2" count="1" selected="0">
            <x v="20"/>
          </reference>
          <reference field="3" count="1">
            <x v="53"/>
          </reference>
        </references>
      </pivotArea>
    </format>
    <format dxfId="97">
      <pivotArea dataOnly="0" labelOnly="1" fieldPosition="0">
        <references count="1">
          <reference field="0" count="1">
            <x v="1"/>
          </reference>
        </references>
      </pivotArea>
    </format>
    <format dxfId="96">
      <pivotArea dataOnly="0" labelOnly="1" fieldPosition="0">
        <references count="2">
          <reference field="0" count="1" selected="0">
            <x v="0"/>
          </reference>
          <reference field="1" count="1">
            <x v="13"/>
          </reference>
        </references>
      </pivotArea>
    </format>
    <format dxfId="95">
      <pivotArea dataOnly="0" labelOnly="1" fieldPosition="0">
        <references count="1">
          <reference field="0" count="1">
            <x v="0"/>
          </reference>
        </references>
      </pivotArea>
    </format>
    <format dxfId="94">
      <pivotArea dataOnly="0" labelOnly="1" fieldPosition="0">
        <references count="2">
          <reference field="0" count="1" selected="0">
            <x v="3"/>
          </reference>
          <reference field="1" count="1">
            <x v="8"/>
          </reference>
        </references>
      </pivotArea>
    </format>
    <format dxfId="93">
      <pivotArea dataOnly="0" labelOnly="1" fieldPosition="0">
        <references count="3">
          <reference field="0" count="1" selected="0">
            <x v="3"/>
          </reference>
          <reference field="1" count="1" selected="0">
            <x v="8"/>
          </reference>
          <reference field="2" count="1">
            <x v="2"/>
          </reference>
        </references>
      </pivotArea>
    </format>
    <format dxfId="92">
      <pivotArea dataOnly="0" labelOnly="1" fieldPosition="0">
        <references count="4">
          <reference field="0" count="1" selected="0">
            <x v="3"/>
          </reference>
          <reference field="1" count="1" selected="0">
            <x v="8"/>
          </reference>
          <reference field="2" count="1" selected="0">
            <x v="2"/>
          </reference>
          <reference field="3" count="1">
            <x v="19"/>
          </reference>
        </references>
      </pivotArea>
    </format>
    <format dxfId="91">
      <pivotArea dataOnly="0" labelOnly="1" fieldPosition="0">
        <references count="3">
          <reference field="0" count="1" selected="0">
            <x v="3"/>
          </reference>
          <reference field="1" count="1" selected="0">
            <x v="8"/>
          </reference>
          <reference field="2" count="1">
            <x v="12"/>
          </reference>
        </references>
      </pivotArea>
    </format>
    <format dxfId="90">
      <pivotArea dataOnly="0" labelOnly="1" fieldPosition="0">
        <references count="4">
          <reference field="0" count="1" selected="0">
            <x v="3"/>
          </reference>
          <reference field="1" count="1" selected="0">
            <x v="8"/>
          </reference>
          <reference field="2" count="1" selected="0">
            <x v="12"/>
          </reference>
          <reference field="3" count="1">
            <x v="18"/>
          </reference>
        </references>
      </pivotArea>
    </format>
    <format dxfId="89">
      <pivotArea dataOnly="0" labelOnly="1" fieldPosition="0">
        <references count="3">
          <reference field="0" count="1" selected="0">
            <x v="3"/>
          </reference>
          <reference field="1" count="1" selected="0">
            <x v="8"/>
          </reference>
          <reference field="2" count="1">
            <x v="13"/>
          </reference>
        </references>
      </pivotArea>
    </format>
    <format dxfId="88">
      <pivotArea dataOnly="0" labelOnly="1" fieldPosition="0">
        <references count="4">
          <reference field="0" count="1" selected="0">
            <x v="3"/>
          </reference>
          <reference field="1" count="1" selected="0">
            <x v="8"/>
          </reference>
          <reference field="2" count="1" selected="0">
            <x v="13"/>
          </reference>
          <reference field="3" count="1">
            <x v="31"/>
          </reference>
        </references>
      </pivotArea>
    </format>
    <format dxfId="87">
      <pivotArea dataOnly="0" labelOnly="1" fieldPosition="0">
        <references count="3">
          <reference field="0" count="1" selected="0">
            <x v="3"/>
          </reference>
          <reference field="1" count="1" selected="0">
            <x v="8"/>
          </reference>
          <reference field="2" count="1">
            <x v="21"/>
          </reference>
        </references>
      </pivotArea>
    </format>
    <format dxfId="86">
      <pivotArea dataOnly="0" labelOnly="1" fieldPosition="0">
        <references count="4">
          <reference field="0" count="1" selected="0">
            <x v="3"/>
          </reference>
          <reference field="1" count="1" selected="0">
            <x v="8"/>
          </reference>
          <reference field="2" count="1" selected="0">
            <x v="21"/>
          </reference>
          <reference field="3" count="1">
            <x v="43"/>
          </reference>
        </references>
      </pivotArea>
    </format>
    <format dxfId="85">
      <pivotArea dataOnly="0" labelOnly="1" fieldPosition="0">
        <references count="2">
          <reference field="0" count="1" selected="0">
            <x v="3"/>
          </reference>
          <reference field="1" count="1">
            <x v="1"/>
          </reference>
        </references>
      </pivotArea>
    </format>
    <format dxfId="84">
      <pivotArea dataOnly="0" labelOnly="1" fieldPosition="0">
        <references count="3">
          <reference field="0" count="1" selected="0">
            <x v="3"/>
          </reference>
          <reference field="1" count="1" selected="0">
            <x v="1"/>
          </reference>
          <reference field="2" count="1">
            <x v="28"/>
          </reference>
        </references>
      </pivotArea>
    </format>
    <format dxfId="83">
      <pivotArea dataOnly="0" labelOnly="1" fieldPosition="0">
        <references count="4">
          <reference field="0" count="1" selected="0">
            <x v="3"/>
          </reference>
          <reference field="1" count="1" selected="0">
            <x v="1"/>
          </reference>
          <reference field="2" count="1" selected="0">
            <x v="28"/>
          </reference>
          <reference field="3" count="1">
            <x v="44"/>
          </reference>
        </references>
      </pivotArea>
    </format>
    <format dxfId="82">
      <pivotArea dataOnly="0" labelOnly="1" fieldPosition="0">
        <references count="2">
          <reference field="0" count="1" selected="0">
            <x v="3"/>
          </reference>
          <reference field="1" count="1">
            <x v="12"/>
          </reference>
        </references>
      </pivotArea>
    </format>
    <format dxfId="81">
      <pivotArea dataOnly="0" labelOnly="1" fieldPosition="0">
        <references count="3">
          <reference field="0" count="1" selected="0">
            <x v="3"/>
          </reference>
          <reference field="1" count="1" selected="0">
            <x v="12"/>
          </reference>
          <reference field="2" count="1">
            <x v="16"/>
          </reference>
        </references>
      </pivotArea>
    </format>
    <format dxfId="80">
      <pivotArea dataOnly="0" labelOnly="1" fieldPosition="0">
        <references count="4">
          <reference field="0" count="1" selected="0">
            <x v="3"/>
          </reference>
          <reference field="1" count="1" selected="0">
            <x v="12"/>
          </reference>
          <reference field="2" count="1" selected="0">
            <x v="16"/>
          </reference>
          <reference field="3" count="1">
            <x v="29"/>
          </reference>
        </references>
      </pivotArea>
    </format>
    <format dxfId="79">
      <pivotArea dataOnly="0" labelOnly="1" fieldPosition="0">
        <references count="3">
          <reference field="0" count="1" selected="0">
            <x v="3"/>
          </reference>
          <reference field="1" count="1" selected="0">
            <x v="0"/>
          </reference>
          <reference field="2" count="1">
            <x v="23"/>
          </reference>
        </references>
      </pivotArea>
    </format>
    <format dxfId="78">
      <pivotArea dataOnly="0" labelOnly="1" fieldPosition="0">
        <references count="4">
          <reference field="0" count="1" selected="0">
            <x v="3"/>
          </reference>
          <reference field="1" count="1" selected="0">
            <x v="0"/>
          </reference>
          <reference field="2" count="1" selected="0">
            <x v="23"/>
          </reference>
          <reference field="3" count="2">
            <x v="28"/>
            <x v="40"/>
          </reference>
        </references>
      </pivotArea>
    </format>
    <format dxfId="77">
      <pivotArea dataOnly="0" labelOnly="1" fieldPosition="0">
        <references count="2">
          <reference field="0" count="1" selected="0">
            <x v="3"/>
          </reference>
          <reference field="1" count="1">
            <x v="0"/>
          </reference>
        </references>
      </pivotArea>
    </format>
    <format dxfId="76">
      <pivotArea dataOnly="0" labelOnly="1" fieldPosition="0">
        <references count="3">
          <reference field="0" count="1" selected="0">
            <x v="3"/>
          </reference>
          <reference field="1" count="1" selected="0">
            <x v="9"/>
          </reference>
          <reference field="2" count="1">
            <x v="3"/>
          </reference>
        </references>
      </pivotArea>
    </format>
    <format dxfId="75">
      <pivotArea dataOnly="0" labelOnly="1" fieldPosition="0">
        <references count="4">
          <reference field="0" count="1" selected="0">
            <x v="3"/>
          </reference>
          <reference field="1" count="1" selected="0">
            <x v="9"/>
          </reference>
          <reference field="2" count="1" selected="0">
            <x v="3"/>
          </reference>
          <reference field="3" count="1">
            <x v="42"/>
          </reference>
        </references>
      </pivotArea>
    </format>
    <format dxfId="74">
      <pivotArea dataOnly="0" labelOnly="1" fieldPosition="0">
        <references count="3">
          <reference field="0" count="1" selected="0">
            <x v="3"/>
          </reference>
          <reference field="1" count="1" selected="0">
            <x v="9"/>
          </reference>
          <reference field="2" count="1">
            <x v="6"/>
          </reference>
        </references>
      </pivotArea>
    </format>
    <format dxfId="73">
      <pivotArea dataOnly="0" labelOnly="1" fieldPosition="0">
        <references count="4">
          <reference field="0" count="1" selected="0">
            <x v="3"/>
          </reference>
          <reference field="1" count="1" selected="0">
            <x v="9"/>
          </reference>
          <reference field="2" count="1" selected="0">
            <x v="6"/>
          </reference>
          <reference field="3" count="1">
            <x v="22"/>
          </reference>
        </references>
      </pivotArea>
    </format>
    <format dxfId="72">
      <pivotArea dataOnly="0" labelOnly="1" fieldPosition="0">
        <references count="3">
          <reference field="0" count="1" selected="0">
            <x v="3"/>
          </reference>
          <reference field="1" count="1" selected="0">
            <x v="9"/>
          </reference>
          <reference field="2" count="1">
            <x v="11"/>
          </reference>
        </references>
      </pivotArea>
    </format>
    <format dxfId="71">
      <pivotArea dataOnly="0" labelOnly="1" fieldPosition="0">
        <references count="4">
          <reference field="0" count="1" selected="0">
            <x v="3"/>
          </reference>
          <reference field="1" count="1" selected="0">
            <x v="9"/>
          </reference>
          <reference field="2" count="1" selected="0">
            <x v="11"/>
          </reference>
          <reference field="3" count="1">
            <x v="24"/>
          </reference>
        </references>
      </pivotArea>
    </format>
    <format dxfId="70">
      <pivotArea dataOnly="0" labelOnly="1" fieldPosition="0">
        <references count="3">
          <reference field="0" count="1" selected="0">
            <x v="3"/>
          </reference>
          <reference field="1" count="1" selected="0">
            <x v="9"/>
          </reference>
          <reference field="2" count="1">
            <x v="17"/>
          </reference>
        </references>
      </pivotArea>
    </format>
    <format dxfId="69">
      <pivotArea dataOnly="0" labelOnly="1" fieldPosition="0">
        <references count="4">
          <reference field="0" count="1" selected="0">
            <x v="3"/>
          </reference>
          <reference field="1" count="1" selected="0">
            <x v="9"/>
          </reference>
          <reference field="2" count="1" selected="0">
            <x v="17"/>
          </reference>
          <reference field="3" count="1">
            <x v="21"/>
          </reference>
        </references>
      </pivotArea>
    </format>
    <format dxfId="68">
      <pivotArea dataOnly="0" labelOnly="1" fieldPosition="0">
        <references count="2">
          <reference field="0" count="1" selected="0">
            <x v="3"/>
          </reference>
          <reference field="1" count="1">
            <x v="9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id="4" name="Tabla4" displayName="Tabla4" ref="B3:AF111" totalsRowCount="1" headerRowDxfId="67" dataDxfId="65" totalsRowDxfId="63" headerRowBorderDxfId="66" tableBorderDxfId="64" totalsRowBorderDxfId="62">
  <autoFilter ref="B3:AF110"/>
  <tableColumns count="31">
    <tableColumn id="1" name="NIVEL" dataDxfId="61" totalsRowDxfId="60"/>
    <tableColumn id="2" name="SECTOR/PROGRAMA/SUBPROGRAMA" totalsRowLabel="TOTAL" dataDxfId="59" totalsRowDxfId="58"/>
    <tableColumn id="12" name="Columna3" totalsRowFunction="custom" dataDxfId="57" totalsRowDxfId="56" dataCellStyle="Millares">
      <totalsRowFormula>+D4+D34+D66+D82</totalsRowFormula>
    </tableColumn>
    <tableColumn id="13" name="Columna4" totalsRowFunction="custom" dataDxfId="55" totalsRowDxfId="54" dataCellStyle="Millares">
      <totalsRowFormula>+E4+E34+E66+E82</totalsRowFormula>
    </tableColumn>
    <tableColumn id="20" name="Columna5" totalsRowFunction="custom" dataDxfId="53" totalsRowDxfId="52" dataCellStyle="Millares">
      <totalsRowFormula>+F4+F34+F66+F82</totalsRowFormula>
    </tableColumn>
    <tableColumn id="14" name="Columna6" totalsRowFunction="custom" dataDxfId="51" totalsRowDxfId="50" dataCellStyle="Millares">
      <totalsRowFormula>+G4+G34+G66+G82</totalsRowFormula>
    </tableColumn>
    <tableColumn id="15" name="Columna7" totalsRowFunction="custom" dataDxfId="49" totalsRowDxfId="48" dataCellStyle="Millares">
      <totalsRowFormula>+H4+H34+H66+H82</totalsRowFormula>
    </tableColumn>
    <tableColumn id="9" name="Columna73" totalsRowFunction="custom" dataDxfId="47" totalsRowDxfId="46" dataCellStyle="Millares">
      <totalsRowFormula>+I4+I34+I66+I82</totalsRowFormula>
    </tableColumn>
    <tableColumn id="3" name="Columna72" totalsRowFunction="custom" dataDxfId="45" totalsRowDxfId="44" dataCellStyle="Millares">
      <calculatedColumnFormula>+H4+G4+F4+E4+D4+Tabla4[[#This Row],[Columna73]]</calculatedColumnFormula>
      <totalsRowFormula>+J4+J34+J66+J82</totalsRowFormula>
    </tableColumn>
    <tableColumn id="16" name="Columna8" totalsRowFunction="custom" dataDxfId="43" totalsRowDxfId="42" dataCellStyle="Millares">
      <totalsRowFormula>+K4+K34+K66+K82</totalsRowFormula>
    </tableColumn>
    <tableColumn id="17" name="Columna9" totalsRowFunction="custom" dataDxfId="41" totalsRowDxfId="40" dataCellStyle="Millares">
      <totalsRowFormula>+L4+L34+L66+L82</totalsRowFormula>
    </tableColumn>
    <tableColumn id="31" name="Columna10" totalsRowFunction="custom" dataDxfId="39" totalsRowDxfId="38" dataCellStyle="Millares">
      <totalsRowFormula>+M4+M34+M66+M82</totalsRowFormula>
    </tableColumn>
    <tableColumn id="18" name="Columna11" totalsRowFunction="custom" dataDxfId="37" totalsRowDxfId="36" dataCellStyle="Millares">
      <totalsRowFormula>+N4+N34+N66+N82</totalsRowFormula>
    </tableColumn>
    <tableColumn id="19" name="Columna12" totalsRowFunction="custom" dataDxfId="35" totalsRowDxfId="34" dataCellStyle="Millares">
      <totalsRowFormula>+O4+O34+O66+O82</totalsRowFormula>
    </tableColumn>
    <tableColumn id="10" name="Columna123" totalsRowFunction="custom" dataDxfId="33" totalsRowDxfId="32" dataCellStyle="Millares">
      <totalsRowFormula>+P4+P34+P66+P82</totalsRowFormula>
    </tableColumn>
    <tableColumn id="4" name="Columna122" totalsRowFunction="custom" dataDxfId="31" totalsRowDxfId="30" dataCellStyle="Millares">
      <calculatedColumnFormula>+O4+N4+M4+L4+K4+Tabla4[[#This Row],[Columna123]]</calculatedColumnFormula>
      <totalsRowFormula>+Q4+Q34+Q66+Q82</totalsRowFormula>
    </tableColumn>
    <tableColumn id="21" name="Columna13" totalsRowFunction="custom" dataDxfId="29" totalsRowDxfId="28" dataCellStyle="Millares">
      <totalsRowFormula>+R4+R34+R66+R82</totalsRowFormula>
    </tableColumn>
    <tableColumn id="22" name="Columna14" totalsRowFunction="custom" dataDxfId="27" totalsRowDxfId="26" dataCellStyle="Millares">
      <totalsRowFormula>+S4+S34+S66+S82</totalsRowFormula>
    </tableColumn>
    <tableColumn id="23" name="Columna15" totalsRowFunction="custom" dataDxfId="25" totalsRowDxfId="24" dataCellStyle="Millares">
      <totalsRowFormula>+T4+T34+T66+T82</totalsRowFormula>
    </tableColumn>
    <tableColumn id="24" name="Columna16" totalsRowFunction="custom" dataDxfId="23" totalsRowDxfId="22" dataCellStyle="Millares">
      <totalsRowFormula>+U4+U34+U66+U82</totalsRowFormula>
    </tableColumn>
    <tableColumn id="25" name="Columna17" totalsRowFunction="custom" dataDxfId="21" totalsRowDxfId="20" dataCellStyle="Millares">
      <totalsRowFormula>+V4+V34+V66+V82</totalsRowFormula>
    </tableColumn>
    <tableColumn id="11" name="Columna173" totalsRowFunction="custom" dataDxfId="19" totalsRowDxfId="18" dataCellStyle="Millares">
      <totalsRowFormula>+W4+W34+W66+W82</totalsRowFormula>
    </tableColumn>
    <tableColumn id="5" name="Columna172" totalsRowFunction="custom" dataDxfId="17" totalsRowDxfId="16" dataCellStyle="Millares">
      <calculatedColumnFormula>+V4+U4+T4+S4+R4+Tabla4[[#This Row],[Columna173]]</calculatedColumnFormula>
      <totalsRowFormula>+X4+X34+X66+X82</totalsRowFormula>
    </tableColumn>
    <tableColumn id="26" name="Columna18" totalsRowFunction="custom" dataDxfId="15" totalsRowDxfId="14" dataCellStyle="Millares">
      <totalsRowFormula>+Y4+Y34+Y66+Y82</totalsRowFormula>
    </tableColumn>
    <tableColumn id="27" name="Columna19" totalsRowFunction="custom" dataDxfId="13" totalsRowDxfId="12" dataCellStyle="Millares">
      <totalsRowFormula>+Z4+Z34+Z66+Z82</totalsRowFormula>
    </tableColumn>
    <tableColumn id="28" name="Columna20" totalsRowFunction="custom" dataDxfId="11" totalsRowDxfId="10" dataCellStyle="Millares">
      <totalsRowFormula>+AA4+AA34+AA66+AA82</totalsRowFormula>
    </tableColumn>
    <tableColumn id="29" name="Columna21" totalsRowFunction="custom" dataDxfId="9" totalsRowDxfId="8" dataCellStyle="Millares">
      <totalsRowFormula>+AB4+AB34+AB66+AB82</totalsRowFormula>
    </tableColumn>
    <tableColumn id="30" name="Columna22" totalsRowFunction="custom" dataDxfId="7" totalsRowDxfId="6" dataCellStyle="Millares">
      <totalsRowFormula>+AC4+AC34+AC66+AC82</totalsRowFormula>
    </tableColumn>
    <tableColumn id="34" name="Columna222" totalsRowFunction="custom" dataDxfId="5" totalsRowDxfId="4" dataCellStyle="Millares">
      <totalsRowFormula>+AD4+AD34+AD66+AD82</totalsRowFormula>
    </tableColumn>
    <tableColumn id="6" name="Columna23" totalsRowFunction="custom" dataDxfId="3" totalsRowDxfId="2" dataCellStyle="Millares">
      <calculatedColumnFormula>+AC4+AB4+AA4+Z4+Y4+Tabla4[[#This Row],[Columna222]]</calculatedColumnFormula>
      <totalsRowFormula>+AE4+AE34+AE66+AE82</totalsRowFormula>
    </tableColumn>
    <tableColumn id="7" name="TOTAL CUATRIENIO" totalsRowFunction="custom" dataDxfId="1" totalsRowDxfId="0" dataCellStyle="Millares">
      <calculatedColumnFormula>+AE4+X4+Q4+J4</calculatedColumnFormula>
      <totalsRowFormula>+AF4+AF34+AF66+AF82</totalsRow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1"/>
  <sheetViews>
    <sheetView zoomScale="160" zoomScaleNormal="160" workbookViewId="0">
      <pane ySplit="1" topLeftCell="A2" activePane="bottomLeft" state="frozen"/>
      <selection pane="bottomLeft" activeCell="B9" sqref="B9"/>
    </sheetView>
  </sheetViews>
  <sheetFormatPr baseColWidth="10" defaultRowHeight="15" x14ac:dyDescent="0.25"/>
  <cols>
    <col min="1" max="1" width="80.5703125" customWidth="1"/>
    <col min="2" max="2" width="7" style="8" customWidth="1"/>
  </cols>
  <sheetData>
    <row r="1" spans="1:3" x14ac:dyDescent="0.25">
      <c r="A1" s="1" t="s">
        <v>109</v>
      </c>
      <c r="B1" s="7" t="s">
        <v>130</v>
      </c>
    </row>
    <row r="2" spans="1:3" x14ac:dyDescent="0.25">
      <c r="A2" s="6" t="s">
        <v>31</v>
      </c>
    </row>
    <row r="3" spans="1:3" x14ac:dyDescent="0.25">
      <c r="A3" s="3" t="s">
        <v>32</v>
      </c>
      <c r="B3" s="8" t="s">
        <v>128</v>
      </c>
      <c r="C3" t="s">
        <v>129</v>
      </c>
    </row>
    <row r="4" spans="1:3" x14ac:dyDescent="0.25">
      <c r="A4" s="4" t="s">
        <v>33</v>
      </c>
    </row>
    <row r="5" spans="1:3" x14ac:dyDescent="0.25">
      <c r="A5" s="5" t="s">
        <v>35</v>
      </c>
      <c r="B5" s="8">
        <v>769</v>
      </c>
    </row>
    <row r="6" spans="1:3" x14ac:dyDescent="0.25">
      <c r="A6" s="5" t="s">
        <v>34</v>
      </c>
      <c r="B6" s="8">
        <v>674</v>
      </c>
    </row>
    <row r="7" spans="1:3" x14ac:dyDescent="0.25">
      <c r="A7" s="3" t="s">
        <v>52</v>
      </c>
    </row>
    <row r="8" spans="1:3" x14ac:dyDescent="0.25">
      <c r="A8" s="4" t="s">
        <v>53</v>
      </c>
    </row>
    <row r="9" spans="1:3" x14ac:dyDescent="0.25">
      <c r="A9" s="5" t="s">
        <v>54</v>
      </c>
    </row>
    <row r="10" spans="1:3" x14ac:dyDescent="0.25">
      <c r="A10" s="3" t="s">
        <v>36</v>
      </c>
    </row>
    <row r="11" spans="1:3" x14ac:dyDescent="0.25">
      <c r="A11" s="4" t="s">
        <v>37</v>
      </c>
    </row>
    <row r="12" spans="1:3" x14ac:dyDescent="0.25">
      <c r="A12" s="5" t="s">
        <v>38</v>
      </c>
    </row>
    <row r="13" spans="1:3" x14ac:dyDescent="0.25">
      <c r="A13" s="5" t="s">
        <v>40</v>
      </c>
    </row>
    <row r="14" spans="1:3" x14ac:dyDescent="0.25">
      <c r="A14" s="5" t="s">
        <v>39</v>
      </c>
    </row>
    <row r="15" spans="1:3" x14ac:dyDescent="0.25">
      <c r="A15" s="3" t="s">
        <v>41</v>
      </c>
    </row>
    <row r="16" spans="1:3" x14ac:dyDescent="0.25">
      <c r="A16" s="4" t="s">
        <v>42</v>
      </c>
    </row>
    <row r="17" spans="1:1" x14ac:dyDescent="0.25">
      <c r="A17" s="5" t="s">
        <v>49</v>
      </c>
    </row>
    <row r="18" spans="1:1" x14ac:dyDescent="0.25">
      <c r="A18" s="5" t="s">
        <v>48</v>
      </c>
    </row>
    <row r="19" spans="1:1" x14ac:dyDescent="0.25">
      <c r="A19" s="5" t="s">
        <v>50</v>
      </c>
    </row>
    <row r="20" spans="1:1" x14ac:dyDescent="0.25">
      <c r="A20" s="5" t="s">
        <v>44</v>
      </c>
    </row>
    <row r="21" spans="1:1" x14ac:dyDescent="0.25">
      <c r="A21" s="5" t="s">
        <v>45</v>
      </c>
    </row>
    <row r="22" spans="1:1" x14ac:dyDescent="0.25">
      <c r="A22" s="5" t="s">
        <v>43</v>
      </c>
    </row>
    <row r="23" spans="1:1" x14ac:dyDescent="0.25">
      <c r="A23" s="5" t="s">
        <v>46</v>
      </c>
    </row>
    <row r="24" spans="1:1" x14ac:dyDescent="0.25">
      <c r="A24" s="5" t="s">
        <v>51</v>
      </c>
    </row>
    <row r="25" spans="1:1" x14ac:dyDescent="0.25">
      <c r="A25" s="5" t="s">
        <v>47</v>
      </c>
    </row>
    <row r="26" spans="1:1" x14ac:dyDescent="0.25">
      <c r="A26" s="3" t="s">
        <v>55</v>
      </c>
    </row>
    <row r="27" spans="1:1" x14ac:dyDescent="0.25">
      <c r="A27" s="4" t="s">
        <v>58</v>
      </c>
    </row>
    <row r="28" spans="1:1" x14ac:dyDescent="0.25">
      <c r="A28" s="5" t="s">
        <v>60</v>
      </c>
    </row>
    <row r="29" spans="1:1" x14ac:dyDescent="0.25">
      <c r="A29" s="5" t="s">
        <v>59</v>
      </c>
    </row>
    <row r="30" spans="1:1" x14ac:dyDescent="0.25">
      <c r="A30" s="5" t="s">
        <v>61</v>
      </c>
    </row>
    <row r="31" spans="1:1" x14ac:dyDescent="0.25">
      <c r="A31" s="4" t="s">
        <v>62</v>
      </c>
    </row>
    <row r="32" spans="1:1" x14ac:dyDescent="0.25">
      <c r="A32" s="5" t="s">
        <v>63</v>
      </c>
    </row>
    <row r="33" spans="1:1" x14ac:dyDescent="0.25">
      <c r="A33" s="4" t="s">
        <v>56</v>
      </c>
    </row>
    <row r="34" spans="1:1" x14ac:dyDescent="0.25">
      <c r="A34" s="5" t="s">
        <v>57</v>
      </c>
    </row>
    <row r="35" spans="1:1" x14ac:dyDescent="0.25">
      <c r="A35" s="6" t="s">
        <v>64</v>
      </c>
    </row>
    <row r="36" spans="1:1" x14ac:dyDescent="0.25">
      <c r="A36" s="3" t="s">
        <v>65</v>
      </c>
    </row>
    <row r="37" spans="1:1" x14ac:dyDescent="0.25">
      <c r="A37" s="4" t="s">
        <v>74</v>
      </c>
    </row>
    <row r="38" spans="1:1" x14ac:dyDescent="0.25">
      <c r="A38" s="5" t="s">
        <v>75</v>
      </c>
    </row>
    <row r="39" spans="1:1" x14ac:dyDescent="0.25">
      <c r="A39" s="4" t="s">
        <v>78</v>
      </c>
    </row>
    <row r="40" spans="1:1" x14ac:dyDescent="0.25">
      <c r="A40" s="5" t="s">
        <v>79</v>
      </c>
    </row>
    <row r="41" spans="1:1" x14ac:dyDescent="0.25">
      <c r="A41" s="4" t="s">
        <v>66</v>
      </c>
    </row>
    <row r="42" spans="1:1" x14ac:dyDescent="0.25">
      <c r="A42" s="5" t="s">
        <v>68</v>
      </c>
    </row>
    <row r="43" spans="1:1" x14ac:dyDescent="0.25">
      <c r="A43" s="5" t="s">
        <v>80</v>
      </c>
    </row>
    <row r="44" spans="1:1" x14ac:dyDescent="0.25">
      <c r="A44" s="5" t="s">
        <v>67</v>
      </c>
    </row>
    <row r="45" spans="1:1" x14ac:dyDescent="0.25">
      <c r="A45" s="4" t="s">
        <v>69</v>
      </c>
    </row>
    <row r="46" spans="1:1" x14ac:dyDescent="0.25">
      <c r="A46" s="5" t="s">
        <v>71</v>
      </c>
    </row>
    <row r="47" spans="1:1" x14ac:dyDescent="0.25">
      <c r="A47" s="5" t="s">
        <v>70</v>
      </c>
    </row>
    <row r="48" spans="1:1" x14ac:dyDescent="0.25">
      <c r="A48" s="4" t="s">
        <v>72</v>
      </c>
    </row>
    <row r="49" spans="1:1" x14ac:dyDescent="0.25">
      <c r="A49" s="5" t="s">
        <v>73</v>
      </c>
    </row>
    <row r="50" spans="1:1" x14ac:dyDescent="0.25">
      <c r="A50" s="4" t="s">
        <v>76</v>
      </c>
    </row>
    <row r="51" spans="1:1" x14ac:dyDescent="0.25">
      <c r="A51" s="5" t="s">
        <v>77</v>
      </c>
    </row>
    <row r="52" spans="1:1" x14ac:dyDescent="0.25">
      <c r="A52" s="6" t="s">
        <v>2</v>
      </c>
    </row>
    <row r="53" spans="1:1" x14ac:dyDescent="0.25">
      <c r="A53" s="3" t="s">
        <v>30</v>
      </c>
    </row>
    <row r="54" spans="1:1" x14ac:dyDescent="0.25">
      <c r="A54" s="4" t="s">
        <v>22</v>
      </c>
    </row>
    <row r="55" spans="1:1" x14ac:dyDescent="0.25">
      <c r="A55" s="5" t="s">
        <v>24</v>
      </c>
    </row>
    <row r="56" spans="1:1" x14ac:dyDescent="0.25">
      <c r="A56" s="5" t="s">
        <v>23</v>
      </c>
    </row>
    <row r="57" spans="1:1" x14ac:dyDescent="0.25">
      <c r="A57" s="4" t="s">
        <v>25</v>
      </c>
    </row>
    <row r="58" spans="1:1" x14ac:dyDescent="0.25">
      <c r="A58" s="5" t="s">
        <v>29</v>
      </c>
    </row>
    <row r="59" spans="1:1" x14ac:dyDescent="0.25">
      <c r="A59" s="5" t="s">
        <v>26</v>
      </c>
    </row>
    <row r="60" spans="1:1" x14ac:dyDescent="0.25">
      <c r="A60" s="5" t="s">
        <v>28</v>
      </c>
    </row>
    <row r="61" spans="1:1" x14ac:dyDescent="0.25">
      <c r="A61" s="5" t="s">
        <v>27</v>
      </c>
    </row>
    <row r="62" spans="1:1" x14ac:dyDescent="0.25">
      <c r="A62" s="3" t="s">
        <v>1</v>
      </c>
    </row>
    <row r="63" spans="1:1" x14ac:dyDescent="0.25">
      <c r="A63" s="4" t="s">
        <v>9</v>
      </c>
    </row>
    <row r="64" spans="1:1" x14ac:dyDescent="0.25">
      <c r="A64" s="5" t="s">
        <v>10</v>
      </c>
    </row>
    <row r="65" spans="1:1" x14ac:dyDescent="0.25">
      <c r="A65" s="4" t="s">
        <v>4</v>
      </c>
    </row>
    <row r="66" spans="1:1" x14ac:dyDescent="0.25">
      <c r="A66" s="5" t="s">
        <v>3</v>
      </c>
    </row>
    <row r="67" spans="1:1" x14ac:dyDescent="0.25">
      <c r="A67" s="4" t="s">
        <v>11</v>
      </c>
    </row>
    <row r="68" spans="1:1" x14ac:dyDescent="0.25">
      <c r="A68" s="5" t="s">
        <v>12</v>
      </c>
    </row>
    <row r="69" spans="1:1" x14ac:dyDescent="0.25">
      <c r="A69" s="4" t="s">
        <v>5</v>
      </c>
    </row>
    <row r="70" spans="1:1" x14ac:dyDescent="0.25">
      <c r="A70" s="5" t="s">
        <v>6</v>
      </c>
    </row>
    <row r="71" spans="1:1" x14ac:dyDescent="0.25">
      <c r="A71" s="4" t="s">
        <v>7</v>
      </c>
    </row>
    <row r="72" spans="1:1" x14ac:dyDescent="0.25">
      <c r="A72" s="5" t="s">
        <v>8</v>
      </c>
    </row>
    <row r="73" spans="1:1" x14ac:dyDescent="0.25">
      <c r="A73" s="3" t="s">
        <v>13</v>
      </c>
    </row>
    <row r="74" spans="1:1" x14ac:dyDescent="0.25">
      <c r="A74" s="4" t="s">
        <v>19</v>
      </c>
    </row>
    <row r="75" spans="1:1" x14ac:dyDescent="0.25">
      <c r="A75" s="5" t="s">
        <v>21</v>
      </c>
    </row>
    <row r="76" spans="1:1" x14ac:dyDescent="0.25">
      <c r="A76" s="5" t="s">
        <v>20</v>
      </c>
    </row>
    <row r="77" spans="1:1" x14ac:dyDescent="0.25">
      <c r="A77" s="4" t="s">
        <v>14</v>
      </c>
    </row>
    <row r="78" spans="1:1" x14ac:dyDescent="0.25">
      <c r="A78" s="5" t="s">
        <v>17</v>
      </c>
    </row>
    <row r="79" spans="1:1" x14ac:dyDescent="0.25">
      <c r="A79" s="5" t="s">
        <v>16</v>
      </c>
    </row>
    <row r="80" spans="1:1" x14ac:dyDescent="0.25">
      <c r="A80" s="5" t="s">
        <v>15</v>
      </c>
    </row>
    <row r="81" spans="1:1" x14ac:dyDescent="0.25">
      <c r="A81" s="5" t="s">
        <v>18</v>
      </c>
    </row>
    <row r="82" spans="1:1" x14ac:dyDescent="0.25">
      <c r="A82" s="2" t="s">
        <v>81</v>
      </c>
    </row>
    <row r="83" spans="1:1" x14ac:dyDescent="0.25">
      <c r="A83" s="3" t="s">
        <v>105</v>
      </c>
    </row>
    <row r="84" spans="1:1" x14ac:dyDescent="0.25">
      <c r="A84" s="4" t="s">
        <v>106</v>
      </c>
    </row>
    <row r="85" spans="1:1" x14ac:dyDescent="0.25">
      <c r="A85" s="5" t="s">
        <v>108</v>
      </c>
    </row>
    <row r="86" spans="1:1" x14ac:dyDescent="0.25">
      <c r="A86" s="5" t="s">
        <v>107</v>
      </c>
    </row>
    <row r="87" spans="1:1" x14ac:dyDescent="0.25">
      <c r="A87" s="3" t="s">
        <v>100</v>
      </c>
    </row>
    <row r="88" spans="1:1" x14ac:dyDescent="0.25">
      <c r="A88" s="4" t="s">
        <v>101</v>
      </c>
    </row>
    <row r="89" spans="1:1" x14ac:dyDescent="0.25">
      <c r="A89" s="5" t="s">
        <v>101</v>
      </c>
    </row>
    <row r="90" spans="1:1" x14ac:dyDescent="0.25">
      <c r="A90" s="3" t="s">
        <v>82</v>
      </c>
    </row>
    <row r="91" spans="1:1" x14ac:dyDescent="0.25">
      <c r="A91" s="4" t="s">
        <v>83</v>
      </c>
    </row>
    <row r="92" spans="1:1" x14ac:dyDescent="0.25">
      <c r="A92" s="5" t="s">
        <v>84</v>
      </c>
    </row>
    <row r="93" spans="1:1" x14ac:dyDescent="0.25">
      <c r="A93" s="4" t="s">
        <v>86</v>
      </c>
    </row>
    <row r="94" spans="1:1" x14ac:dyDescent="0.25">
      <c r="A94" s="5" t="s">
        <v>85</v>
      </c>
    </row>
    <row r="95" spans="1:1" x14ac:dyDescent="0.25">
      <c r="A95" s="4" t="s">
        <v>89</v>
      </c>
    </row>
    <row r="96" spans="1:1" x14ac:dyDescent="0.25">
      <c r="A96" s="5" t="s">
        <v>90</v>
      </c>
    </row>
    <row r="97" spans="1:1" x14ac:dyDescent="0.25">
      <c r="A97" s="4" t="s">
        <v>87</v>
      </c>
    </row>
    <row r="98" spans="1:1" x14ac:dyDescent="0.25">
      <c r="A98" s="5" t="s">
        <v>88</v>
      </c>
    </row>
    <row r="99" spans="1:1" x14ac:dyDescent="0.25">
      <c r="A99" s="3" t="s">
        <v>91</v>
      </c>
    </row>
    <row r="100" spans="1:1" x14ac:dyDescent="0.25">
      <c r="A100" s="4" t="s">
        <v>92</v>
      </c>
    </row>
    <row r="101" spans="1:1" x14ac:dyDescent="0.25">
      <c r="A101" s="5" t="s">
        <v>93</v>
      </c>
    </row>
    <row r="102" spans="1:1" x14ac:dyDescent="0.25">
      <c r="A102" s="4" t="s">
        <v>96</v>
      </c>
    </row>
    <row r="103" spans="1:1" x14ac:dyDescent="0.25">
      <c r="A103" s="5" t="s">
        <v>97</v>
      </c>
    </row>
    <row r="104" spans="1:1" x14ac:dyDescent="0.25">
      <c r="A104" s="4" t="s">
        <v>98</v>
      </c>
    </row>
    <row r="105" spans="1:1" x14ac:dyDescent="0.25">
      <c r="A105" s="5" t="s">
        <v>99</v>
      </c>
    </row>
    <row r="106" spans="1:1" x14ac:dyDescent="0.25">
      <c r="A106" s="4" t="s">
        <v>94</v>
      </c>
    </row>
    <row r="107" spans="1:1" x14ac:dyDescent="0.25">
      <c r="A107" s="5" t="s">
        <v>95</v>
      </c>
    </row>
    <row r="108" spans="1:1" x14ac:dyDescent="0.25">
      <c r="A108" s="3" t="s">
        <v>102</v>
      </c>
    </row>
    <row r="109" spans="1:1" x14ac:dyDescent="0.25">
      <c r="A109" s="4" t="s">
        <v>103</v>
      </c>
    </row>
    <row r="110" spans="1:1" x14ac:dyDescent="0.25">
      <c r="A110" s="5" t="s">
        <v>104</v>
      </c>
    </row>
    <row r="111" spans="1:1" x14ac:dyDescent="0.25">
      <c r="A111" s="2" t="s">
        <v>110</v>
      </c>
    </row>
  </sheetData>
  <pageMargins left="0.7" right="0.7" top="0.75" bottom="0.75" header="0.3" footer="0.3"/>
  <pageSetup paperSize="9" orientation="portrait" horizontalDpi="360" verticalDpi="360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F116"/>
  <sheetViews>
    <sheetView tabSelected="1" zoomScale="145" zoomScaleNormal="145" workbookViewId="0">
      <pane xSplit="3" ySplit="3" topLeftCell="J4" activePane="bottomRight" state="frozen"/>
      <selection pane="topRight" activeCell="D1" sqref="D1"/>
      <selection pane="bottomLeft" activeCell="A4" sqref="A4"/>
      <selection pane="bottomRight" activeCell="Q3" sqref="Q3"/>
    </sheetView>
  </sheetViews>
  <sheetFormatPr baseColWidth="10" defaultRowHeight="15" x14ac:dyDescent="0.25"/>
  <cols>
    <col min="1" max="1" width="1.42578125" style="16" customWidth="1"/>
    <col min="2" max="2" width="16" style="17" customWidth="1"/>
    <col min="3" max="3" width="27.85546875" style="18" customWidth="1"/>
    <col min="4" max="4" width="10.5703125" style="16" hidden="1" customWidth="1"/>
    <col min="5" max="7" width="10" style="16" hidden="1" customWidth="1"/>
    <col min="8" max="8" width="10.5703125" style="16" hidden="1" customWidth="1"/>
    <col min="9" max="9" width="10" style="16" hidden="1" customWidth="1"/>
    <col min="10" max="10" width="12.5703125" style="16" customWidth="1"/>
    <col min="11" max="11" width="10.5703125" style="16" hidden="1" customWidth="1"/>
    <col min="12" max="12" width="10" style="16" hidden="1" customWidth="1"/>
    <col min="13" max="16" width="10.85546875" style="16" hidden="1" customWidth="1"/>
    <col min="17" max="17" width="11.7109375" style="16" customWidth="1"/>
    <col min="18" max="18" width="11" style="16" hidden="1" customWidth="1"/>
    <col min="19" max="23" width="10.85546875" style="16" hidden="1" customWidth="1"/>
    <col min="24" max="24" width="12.5703125" style="16" customWidth="1"/>
    <col min="25" max="25" width="11" style="16" hidden="1" customWidth="1"/>
    <col min="26" max="28" width="10.85546875" style="16" hidden="1" customWidth="1"/>
    <col min="29" max="30" width="12.5703125" style="16" hidden="1" customWidth="1"/>
    <col min="31" max="31" width="12.5703125" style="16" customWidth="1"/>
    <col min="32" max="32" width="19.5703125" style="16" customWidth="1"/>
    <col min="33" max="16384" width="11.42578125" style="16"/>
  </cols>
  <sheetData>
    <row r="1" spans="2:32" x14ac:dyDescent="0.25">
      <c r="D1" s="71">
        <v>2020</v>
      </c>
      <c r="E1" s="71"/>
      <c r="F1" s="71"/>
      <c r="G1" s="71"/>
      <c r="H1" s="71"/>
      <c r="I1" s="19"/>
      <c r="J1" s="19"/>
      <c r="K1" s="72">
        <v>2021</v>
      </c>
      <c r="L1" s="72"/>
      <c r="M1" s="72"/>
      <c r="N1" s="72"/>
      <c r="O1" s="72"/>
      <c r="P1" s="20"/>
      <c r="Q1" s="20"/>
      <c r="R1" s="73">
        <v>2022</v>
      </c>
      <c r="S1" s="73"/>
      <c r="T1" s="73"/>
      <c r="U1" s="73"/>
      <c r="V1" s="73"/>
      <c r="W1" s="21"/>
      <c r="X1" s="21"/>
      <c r="Y1" s="74">
        <v>2023</v>
      </c>
      <c r="Z1" s="74"/>
      <c r="AA1" s="74"/>
      <c r="AB1" s="74"/>
      <c r="AC1" s="74"/>
      <c r="AD1" s="22"/>
      <c r="AE1" s="22"/>
    </row>
    <row r="2" spans="2:32" s="25" customFormat="1" ht="11.25" x14ac:dyDescent="0.2">
      <c r="B2" s="23"/>
      <c r="C2" s="24"/>
      <c r="D2" s="12" t="s">
        <v>128</v>
      </c>
      <c r="E2" s="12" t="s">
        <v>131</v>
      </c>
      <c r="F2" s="12" t="s">
        <v>132</v>
      </c>
      <c r="G2" s="12" t="s">
        <v>133</v>
      </c>
      <c r="H2" s="12" t="s">
        <v>134</v>
      </c>
      <c r="I2" s="12" t="s">
        <v>164</v>
      </c>
      <c r="J2" s="12" t="s">
        <v>156</v>
      </c>
      <c r="K2" s="13" t="s">
        <v>128</v>
      </c>
      <c r="L2" s="13" t="s">
        <v>131</v>
      </c>
      <c r="M2" s="13" t="s">
        <v>132</v>
      </c>
      <c r="N2" s="13" t="s">
        <v>133</v>
      </c>
      <c r="O2" s="13" t="s">
        <v>134</v>
      </c>
      <c r="P2" s="13" t="s">
        <v>164</v>
      </c>
      <c r="Q2" s="13" t="s">
        <v>158</v>
      </c>
      <c r="R2" s="14" t="s">
        <v>128</v>
      </c>
      <c r="S2" s="14" t="s">
        <v>131</v>
      </c>
      <c r="T2" s="14" t="s">
        <v>132</v>
      </c>
      <c r="U2" s="14" t="s">
        <v>133</v>
      </c>
      <c r="V2" s="14" t="s">
        <v>134</v>
      </c>
      <c r="W2" s="14" t="s">
        <v>164</v>
      </c>
      <c r="X2" s="14" t="s">
        <v>160</v>
      </c>
      <c r="Y2" s="15" t="s">
        <v>128</v>
      </c>
      <c r="Z2" s="15" t="s">
        <v>131</v>
      </c>
      <c r="AA2" s="15" t="s">
        <v>132</v>
      </c>
      <c r="AB2" s="15" t="s">
        <v>133</v>
      </c>
      <c r="AC2" s="15" t="s">
        <v>134</v>
      </c>
      <c r="AD2" s="15" t="s">
        <v>164</v>
      </c>
      <c r="AE2" s="15" t="s">
        <v>162</v>
      </c>
    </row>
    <row r="3" spans="2:32" ht="30" x14ac:dyDescent="0.25">
      <c r="B3" s="9" t="s">
        <v>0</v>
      </c>
      <c r="C3" s="10" t="s">
        <v>125</v>
      </c>
      <c r="D3" s="12" t="s">
        <v>135</v>
      </c>
      <c r="E3" s="12" t="s">
        <v>136</v>
      </c>
      <c r="F3" s="12" t="s">
        <v>137</v>
      </c>
      <c r="G3" s="12" t="s">
        <v>138</v>
      </c>
      <c r="H3" s="12" t="s">
        <v>139</v>
      </c>
      <c r="I3" s="12" t="s">
        <v>163</v>
      </c>
      <c r="J3" s="12" t="s">
        <v>155</v>
      </c>
      <c r="K3" s="13" t="s">
        <v>140</v>
      </c>
      <c r="L3" s="13" t="s">
        <v>141</v>
      </c>
      <c r="M3" s="13" t="s">
        <v>142</v>
      </c>
      <c r="N3" s="13" t="s">
        <v>143</v>
      </c>
      <c r="O3" s="13" t="s">
        <v>144</v>
      </c>
      <c r="P3" s="13" t="s">
        <v>165</v>
      </c>
      <c r="Q3" s="13" t="s">
        <v>157</v>
      </c>
      <c r="R3" s="14" t="s">
        <v>145</v>
      </c>
      <c r="S3" s="14" t="s">
        <v>146</v>
      </c>
      <c r="T3" s="14" t="s">
        <v>147</v>
      </c>
      <c r="U3" s="14" t="s">
        <v>148</v>
      </c>
      <c r="V3" s="14" t="s">
        <v>149</v>
      </c>
      <c r="W3" s="14" t="s">
        <v>166</v>
      </c>
      <c r="X3" s="14" t="s">
        <v>159</v>
      </c>
      <c r="Y3" s="15" t="s">
        <v>150</v>
      </c>
      <c r="Z3" s="15" t="s">
        <v>151</v>
      </c>
      <c r="AA3" s="15" t="s">
        <v>152</v>
      </c>
      <c r="AB3" s="15" t="s">
        <v>153</v>
      </c>
      <c r="AC3" s="15" t="s">
        <v>154</v>
      </c>
      <c r="AD3" s="15" t="s">
        <v>167</v>
      </c>
      <c r="AE3" s="15" t="s">
        <v>161</v>
      </c>
      <c r="AF3" s="11" t="s">
        <v>126</v>
      </c>
    </row>
    <row r="4" spans="2:32" ht="30" x14ac:dyDescent="0.25">
      <c r="B4" s="26" t="s">
        <v>113</v>
      </c>
      <c r="C4" s="27" t="s">
        <v>111</v>
      </c>
      <c r="D4" s="28">
        <f t="shared" ref="D4:I4" si="0">+D5+D16+D25</f>
        <v>165</v>
      </c>
      <c r="E4" s="28">
        <f t="shared" si="0"/>
        <v>50</v>
      </c>
      <c r="F4" s="28">
        <f t="shared" si="0"/>
        <v>219</v>
      </c>
      <c r="G4" s="28">
        <f t="shared" si="0"/>
        <v>0</v>
      </c>
      <c r="H4" s="28">
        <f t="shared" si="0"/>
        <v>140</v>
      </c>
      <c r="I4" s="28">
        <f t="shared" si="0"/>
        <v>100</v>
      </c>
      <c r="J4" s="28">
        <f>+H4+G4+F4+E4+D4+Tabla4[[#This Row],[Columna73]]</f>
        <v>674</v>
      </c>
      <c r="K4" s="29">
        <f t="shared" ref="K4:P4" si="1">+K5+K16+K25</f>
        <v>83</v>
      </c>
      <c r="L4" s="29">
        <f t="shared" si="1"/>
        <v>50</v>
      </c>
      <c r="M4" s="29">
        <f t="shared" si="1"/>
        <v>478</v>
      </c>
      <c r="N4" s="29">
        <f t="shared" si="1"/>
        <v>82</v>
      </c>
      <c r="O4" s="29">
        <f t="shared" si="1"/>
        <v>110</v>
      </c>
      <c r="P4" s="29">
        <f t="shared" si="1"/>
        <v>6700</v>
      </c>
      <c r="Q4" s="29">
        <f>+O4+N4+M4+L4+K4+Tabla4[[#This Row],[Columna123]]</f>
        <v>7503</v>
      </c>
      <c r="R4" s="30">
        <f t="shared" ref="R4:W4" si="2">+R5+R16+R25</f>
        <v>84</v>
      </c>
      <c r="S4" s="30">
        <f t="shared" si="2"/>
        <v>47</v>
      </c>
      <c r="T4" s="30">
        <f t="shared" si="2"/>
        <v>512</v>
      </c>
      <c r="U4" s="30">
        <f t="shared" si="2"/>
        <v>0</v>
      </c>
      <c r="V4" s="30">
        <f t="shared" si="2"/>
        <v>110</v>
      </c>
      <c r="W4" s="30">
        <f t="shared" si="2"/>
        <v>10300</v>
      </c>
      <c r="X4" s="31">
        <f>+V4+U4+T4+S4+R4+Tabla4[[#This Row],[Columna173]]</f>
        <v>11053</v>
      </c>
      <c r="Y4" s="32">
        <f t="shared" ref="Y4:AD4" si="3">+Y5+Y16+Y25</f>
        <v>84</v>
      </c>
      <c r="Z4" s="32">
        <f t="shared" si="3"/>
        <v>80</v>
      </c>
      <c r="AA4" s="32">
        <f t="shared" si="3"/>
        <v>547</v>
      </c>
      <c r="AB4" s="32">
        <f t="shared" si="3"/>
        <v>0</v>
      </c>
      <c r="AC4" s="32">
        <f t="shared" si="3"/>
        <v>70</v>
      </c>
      <c r="AD4" s="32">
        <f t="shared" si="3"/>
        <v>300</v>
      </c>
      <c r="AE4" s="32">
        <f>+AC4+AB4+AA4+Z4+Y4+Tabla4[[#This Row],[Columna222]]</f>
        <v>1081</v>
      </c>
      <c r="AF4" s="33">
        <f>+AE4+X4+Q4+J4</f>
        <v>20311</v>
      </c>
    </row>
    <row r="5" spans="2:32" x14ac:dyDescent="0.25">
      <c r="B5" s="34" t="s">
        <v>112</v>
      </c>
      <c r="C5" s="35" t="s">
        <v>114</v>
      </c>
      <c r="D5" s="36">
        <f>+D6+D8+D10+D12+D14</f>
        <v>82</v>
      </c>
      <c r="E5" s="36">
        <f t="shared" ref="E5:I5" si="4">+E6+E8+E10+E12+E14</f>
        <v>50</v>
      </c>
      <c r="F5" s="36">
        <f t="shared" si="4"/>
        <v>66</v>
      </c>
      <c r="G5" s="36">
        <f t="shared" si="4"/>
        <v>0</v>
      </c>
      <c r="H5" s="36">
        <f t="shared" si="4"/>
        <v>40</v>
      </c>
      <c r="I5" s="36">
        <f t="shared" si="4"/>
        <v>0</v>
      </c>
      <c r="J5" s="36">
        <f>+H5+G5+F5+E5+D5+Tabla4[[#This Row],[Columna73]]</f>
        <v>238</v>
      </c>
      <c r="K5" s="37">
        <f>+K6+K8+K10+K12+K14</f>
        <v>0</v>
      </c>
      <c r="L5" s="37">
        <f t="shared" ref="L5" si="5">+L6+L8+L10+L12+L14</f>
        <v>50</v>
      </c>
      <c r="M5" s="37">
        <f t="shared" ref="M5" si="6">+M6+M8+M10+M12+M14</f>
        <v>75</v>
      </c>
      <c r="N5" s="37">
        <f t="shared" ref="N5" si="7">+N6+N8+N10+N12+N14</f>
        <v>82</v>
      </c>
      <c r="O5" s="37">
        <f t="shared" ref="O5" si="8">+O6+O8+O10+O12+O14</f>
        <v>40</v>
      </c>
      <c r="P5" s="37">
        <f t="shared" ref="P5" si="9">+P6+P8+P10+P12+P14</f>
        <v>700</v>
      </c>
      <c r="Q5" s="37">
        <f>+O5+N5+M5+L5+K5+Tabla4[[#This Row],[Columna123]]</f>
        <v>947</v>
      </c>
      <c r="R5" s="38">
        <f>+R6+R8+R10+R12+R14</f>
        <v>0</v>
      </c>
      <c r="S5" s="38">
        <f t="shared" ref="S5" si="10">+S6+S8+S10+S12+S14</f>
        <v>47</v>
      </c>
      <c r="T5" s="38">
        <f t="shared" ref="T5" si="11">+T6+T8+T10+T12+T14</f>
        <v>79</v>
      </c>
      <c r="U5" s="38">
        <f t="shared" ref="U5" si="12">+U6+U8+U10+U12+U14</f>
        <v>0</v>
      </c>
      <c r="V5" s="38">
        <f t="shared" ref="V5" si="13">+V6+V8+V10+V12+V14</f>
        <v>40</v>
      </c>
      <c r="W5" s="38">
        <f t="shared" ref="W5" si="14">+W6+W8+W10+W12+W14</f>
        <v>10300</v>
      </c>
      <c r="X5" s="31">
        <f>+V5+U5+T5+S5+R5+Tabla4[[#This Row],[Columna173]]</f>
        <v>10466</v>
      </c>
      <c r="Y5" s="39">
        <f>+Y6+Y8+Y10+Y12+Y14</f>
        <v>0</v>
      </c>
      <c r="Z5" s="39">
        <f t="shared" ref="Z5" si="15">+Z6+Z8+Z10+Z12+Z14</f>
        <v>50</v>
      </c>
      <c r="AA5" s="39">
        <f t="shared" ref="AA5" si="16">+AA6+AA8+AA10+AA12+AA14</f>
        <v>84</v>
      </c>
      <c r="AB5" s="39">
        <f t="shared" ref="AB5" si="17">+AB6+AB8+AB10+AB12+AB14</f>
        <v>0</v>
      </c>
      <c r="AC5" s="39">
        <f t="shared" ref="AC5" si="18">+AC6+AC8+AC10+AC12+AC14</f>
        <v>40</v>
      </c>
      <c r="AD5" s="39">
        <f t="shared" ref="AD5" si="19">+AD6+AD8+AD10+AD12+AD14</f>
        <v>300</v>
      </c>
      <c r="AE5" s="39">
        <f>+AC5+AB5+AA5+Z5+Y5+Tabla4[[#This Row],[Columna222]]</f>
        <v>474</v>
      </c>
      <c r="AF5" s="40">
        <f t="shared" ref="AF5:AF35" si="20">+AE5+X5+Q5+J5</f>
        <v>12125</v>
      </c>
    </row>
    <row r="6" spans="2:32" ht="45" x14ac:dyDescent="0.25">
      <c r="B6" s="41" t="s">
        <v>120</v>
      </c>
      <c r="C6" s="42" t="s">
        <v>180</v>
      </c>
      <c r="D6" s="36">
        <f>+D7</f>
        <v>82</v>
      </c>
      <c r="E6" s="36">
        <f t="shared" ref="E6:I6" si="21">+E7</f>
        <v>0</v>
      </c>
      <c r="F6" s="36">
        <f t="shared" si="21"/>
        <v>0</v>
      </c>
      <c r="G6" s="36">
        <f t="shared" si="21"/>
        <v>0</v>
      </c>
      <c r="H6" s="36">
        <f t="shared" si="21"/>
        <v>0</v>
      </c>
      <c r="I6" s="36">
        <f t="shared" si="21"/>
        <v>0</v>
      </c>
      <c r="J6" s="36">
        <f>+H6+G6+F6+E6+D6+Tabla4[[#This Row],[Columna73]]</f>
        <v>82</v>
      </c>
      <c r="K6" s="37">
        <f>+K7</f>
        <v>0</v>
      </c>
      <c r="L6" s="37">
        <f t="shared" ref="L6" si="22">+L7</f>
        <v>0</v>
      </c>
      <c r="M6" s="37">
        <f t="shared" ref="M6" si="23">+M7</f>
        <v>0</v>
      </c>
      <c r="N6" s="37">
        <f t="shared" ref="N6" si="24">+N7</f>
        <v>82</v>
      </c>
      <c r="O6" s="37">
        <f t="shared" ref="O6" si="25">+O7</f>
        <v>0</v>
      </c>
      <c r="P6" s="37">
        <f t="shared" ref="P6" si="26">+P7</f>
        <v>500</v>
      </c>
      <c r="Q6" s="37">
        <f>+O6+N6+M6+L6+K6+Tabla4[[#This Row],[Columna123]]</f>
        <v>582</v>
      </c>
      <c r="R6" s="38">
        <f>+R7</f>
        <v>0</v>
      </c>
      <c r="S6" s="38">
        <f t="shared" ref="S6" si="27">+S7</f>
        <v>0</v>
      </c>
      <c r="T6" s="38">
        <f t="shared" ref="T6" si="28">+T7</f>
        <v>0</v>
      </c>
      <c r="U6" s="38">
        <f t="shared" ref="U6" si="29">+U7</f>
        <v>0</v>
      </c>
      <c r="V6" s="38">
        <f t="shared" ref="V6" si="30">+V7</f>
        <v>0</v>
      </c>
      <c r="W6" s="38">
        <f t="shared" ref="W6" si="31">+W7</f>
        <v>300</v>
      </c>
      <c r="X6" s="31">
        <f>+V6+U6+T6+S6+R6+Tabla4[[#This Row],[Columna173]]</f>
        <v>300</v>
      </c>
      <c r="Y6" s="39">
        <f>+Y7</f>
        <v>0</v>
      </c>
      <c r="Z6" s="39">
        <f t="shared" ref="Z6" si="32">+Z7</f>
        <v>0</v>
      </c>
      <c r="AA6" s="39">
        <f t="shared" ref="AA6" si="33">+AA7</f>
        <v>0</v>
      </c>
      <c r="AB6" s="39">
        <f t="shared" ref="AB6" si="34">+AB7</f>
        <v>0</v>
      </c>
      <c r="AC6" s="39">
        <f t="shared" ref="AC6" si="35">+AC7</f>
        <v>0</v>
      </c>
      <c r="AD6" s="39">
        <f t="shared" ref="AD6" si="36">+AD7</f>
        <v>300</v>
      </c>
      <c r="AE6" s="39">
        <f>+AC6+AB6+AA6+Z6+Y6+Tabla4[[#This Row],[Columna222]]</f>
        <v>300</v>
      </c>
      <c r="AF6" s="40">
        <f t="shared" si="20"/>
        <v>1264</v>
      </c>
    </row>
    <row r="7" spans="2:32" s="50" customFormat="1" ht="27" customHeight="1" x14ac:dyDescent="0.25">
      <c r="B7" s="43" t="s">
        <v>127</v>
      </c>
      <c r="C7" s="44" t="s">
        <v>3</v>
      </c>
      <c r="D7" s="45">
        <v>82</v>
      </c>
      <c r="E7" s="45">
        <v>0</v>
      </c>
      <c r="F7" s="45">
        <v>0</v>
      </c>
      <c r="G7" s="45">
        <v>0</v>
      </c>
      <c r="H7" s="45">
        <v>0</v>
      </c>
      <c r="I7" s="45">
        <v>0</v>
      </c>
      <c r="J7" s="45">
        <f>+H7+G7+F7+E7+D7+Tabla4[[#This Row],[Columna73]]</f>
        <v>82</v>
      </c>
      <c r="K7" s="46">
        <v>0</v>
      </c>
      <c r="L7" s="46">
        <v>0</v>
      </c>
      <c r="M7" s="46">
        <v>0</v>
      </c>
      <c r="N7" s="46">
        <v>82</v>
      </c>
      <c r="O7" s="46">
        <v>0</v>
      </c>
      <c r="P7" s="46">
        <v>500</v>
      </c>
      <c r="Q7" s="46">
        <f>+O7+N7+M7+L7+K7+Tabla4[[#This Row],[Columna123]]</f>
        <v>582</v>
      </c>
      <c r="R7" s="47">
        <v>0</v>
      </c>
      <c r="S7" s="47">
        <v>0</v>
      </c>
      <c r="T7" s="47">
        <v>0</v>
      </c>
      <c r="U7" s="47">
        <v>0</v>
      </c>
      <c r="V7" s="47">
        <v>0</v>
      </c>
      <c r="W7" s="31">
        <v>300</v>
      </c>
      <c r="X7" s="31">
        <f>+V7+U7+T7+S7+R7+Tabla4[[#This Row],[Columna173]]</f>
        <v>300</v>
      </c>
      <c r="Y7" s="48">
        <v>0</v>
      </c>
      <c r="Z7" s="48">
        <v>0</v>
      </c>
      <c r="AA7" s="48">
        <v>0</v>
      </c>
      <c r="AB7" s="48">
        <v>0</v>
      </c>
      <c r="AC7" s="48">
        <v>0</v>
      </c>
      <c r="AD7" s="48">
        <v>300</v>
      </c>
      <c r="AE7" s="48">
        <f>+AC7+AB7+AA7+Z7+Y7+Tabla4[[#This Row],[Columna222]]</f>
        <v>300</v>
      </c>
      <c r="AF7" s="49">
        <f t="shared" si="20"/>
        <v>1264</v>
      </c>
    </row>
    <row r="8" spans="2:32" ht="30" x14ac:dyDescent="0.25">
      <c r="B8" s="41" t="s">
        <v>120</v>
      </c>
      <c r="C8" s="42" t="s">
        <v>181</v>
      </c>
      <c r="D8" s="36">
        <f>+D9</f>
        <v>0</v>
      </c>
      <c r="E8" s="36">
        <f t="shared" ref="E8:I8" si="37">+E9</f>
        <v>50</v>
      </c>
      <c r="F8" s="36">
        <f t="shared" si="37"/>
        <v>0</v>
      </c>
      <c r="G8" s="36">
        <f t="shared" si="37"/>
        <v>0</v>
      </c>
      <c r="H8" s="36">
        <f t="shared" si="37"/>
        <v>0</v>
      </c>
      <c r="I8" s="36">
        <f t="shared" si="37"/>
        <v>0</v>
      </c>
      <c r="J8" s="36">
        <f>+H8+G8+F8+E8+D8+Tabla4[[#This Row],[Columna73]]</f>
        <v>50</v>
      </c>
      <c r="K8" s="37">
        <f>+K9</f>
        <v>0</v>
      </c>
      <c r="L8" s="37">
        <f t="shared" ref="L8:P8" si="38">+L9</f>
        <v>50</v>
      </c>
      <c r="M8" s="37">
        <f t="shared" si="38"/>
        <v>0</v>
      </c>
      <c r="N8" s="37">
        <f t="shared" si="38"/>
        <v>0</v>
      </c>
      <c r="O8" s="37">
        <f t="shared" si="38"/>
        <v>0</v>
      </c>
      <c r="P8" s="37">
        <f t="shared" si="38"/>
        <v>0</v>
      </c>
      <c r="Q8" s="37">
        <f>+O8+N8+M8+L8+K8+Tabla4[[#This Row],[Columna123]]</f>
        <v>50</v>
      </c>
      <c r="R8" s="38">
        <f>+R9</f>
        <v>0</v>
      </c>
      <c r="S8" s="38">
        <f t="shared" ref="S8:W8" si="39">+S9</f>
        <v>47</v>
      </c>
      <c r="T8" s="38">
        <f t="shared" si="39"/>
        <v>0</v>
      </c>
      <c r="U8" s="38">
        <f t="shared" si="39"/>
        <v>0</v>
      </c>
      <c r="V8" s="38">
        <f t="shared" si="39"/>
        <v>0</v>
      </c>
      <c r="W8" s="65">
        <f t="shared" si="39"/>
        <v>0</v>
      </c>
      <c r="X8" s="65">
        <f>+V8+U8+T8+S8+R8+Tabla4[[#This Row],[Columna173]]</f>
        <v>47</v>
      </c>
      <c r="Y8" s="39">
        <f>+Y9</f>
        <v>0</v>
      </c>
      <c r="Z8" s="39">
        <f t="shared" ref="Z8:AD8" si="40">+Z9</f>
        <v>50</v>
      </c>
      <c r="AA8" s="39">
        <f t="shared" si="40"/>
        <v>0</v>
      </c>
      <c r="AB8" s="39">
        <f t="shared" si="40"/>
        <v>0</v>
      </c>
      <c r="AC8" s="39">
        <f t="shared" si="40"/>
        <v>0</v>
      </c>
      <c r="AD8" s="39">
        <f t="shared" si="40"/>
        <v>0</v>
      </c>
      <c r="AE8" s="39">
        <f>+AC8+AB8+AA8+Z8+Y8+Tabla4[[#This Row],[Columna222]]</f>
        <v>50</v>
      </c>
      <c r="AF8" s="40">
        <f t="shared" ref="AF8:AF9" si="41">+AE8+X8+Q8+J8</f>
        <v>197</v>
      </c>
    </row>
    <row r="9" spans="2:32" s="50" customFormat="1" ht="30" x14ac:dyDescent="0.25">
      <c r="B9" s="43" t="s">
        <v>127</v>
      </c>
      <c r="C9" s="44" t="s">
        <v>182</v>
      </c>
      <c r="D9" s="45">
        <v>0</v>
      </c>
      <c r="E9" s="45">
        <v>50</v>
      </c>
      <c r="F9" s="45">
        <v>0</v>
      </c>
      <c r="G9" s="45">
        <v>0</v>
      </c>
      <c r="H9" s="45">
        <v>0</v>
      </c>
      <c r="I9" s="45">
        <v>0</v>
      </c>
      <c r="J9" s="45">
        <f>+H9+G9+F9+E9+D9+Tabla4[[#This Row],[Columna73]]</f>
        <v>50</v>
      </c>
      <c r="K9" s="46">
        <v>0</v>
      </c>
      <c r="L9" s="46">
        <v>50</v>
      </c>
      <c r="M9" s="46">
        <v>0</v>
      </c>
      <c r="N9" s="46">
        <v>0</v>
      </c>
      <c r="O9" s="46">
        <v>0</v>
      </c>
      <c r="P9" s="46">
        <v>0</v>
      </c>
      <c r="Q9" s="46">
        <f>+O9+N9+M9+L9+K9+Tabla4[[#This Row],[Columna123]]</f>
        <v>50</v>
      </c>
      <c r="R9" s="47">
        <v>0</v>
      </c>
      <c r="S9" s="47">
        <v>47</v>
      </c>
      <c r="T9" s="47">
        <v>0</v>
      </c>
      <c r="U9" s="47">
        <v>0</v>
      </c>
      <c r="V9" s="47">
        <v>0</v>
      </c>
      <c r="W9" s="31">
        <v>0</v>
      </c>
      <c r="X9" s="31">
        <f>+V9+U9+T9+S9+R9+Tabla4[[#This Row],[Columna173]]</f>
        <v>47</v>
      </c>
      <c r="Y9" s="48">
        <v>0</v>
      </c>
      <c r="Z9" s="48">
        <v>50</v>
      </c>
      <c r="AA9" s="48">
        <v>0</v>
      </c>
      <c r="AB9" s="48">
        <v>0</v>
      </c>
      <c r="AC9" s="48">
        <v>0</v>
      </c>
      <c r="AD9" s="48">
        <v>0</v>
      </c>
      <c r="AE9" s="48">
        <f>+AC9+AB9+AA9+Z9+Y9+Tabla4[[#This Row],[Columna222]]</f>
        <v>50</v>
      </c>
      <c r="AF9" s="49">
        <f t="shared" si="41"/>
        <v>197</v>
      </c>
    </row>
    <row r="10" spans="2:32" ht="30" x14ac:dyDescent="0.25">
      <c r="B10" s="41" t="s">
        <v>120</v>
      </c>
      <c r="C10" s="42" t="s">
        <v>183</v>
      </c>
      <c r="D10" s="36">
        <f>+D11</f>
        <v>0</v>
      </c>
      <c r="E10" s="36">
        <f t="shared" ref="E10:I10" si="42">+E11</f>
        <v>0</v>
      </c>
      <c r="F10" s="36">
        <f t="shared" si="42"/>
        <v>66</v>
      </c>
      <c r="G10" s="36">
        <f t="shared" si="42"/>
        <v>0</v>
      </c>
      <c r="H10" s="36">
        <f t="shared" si="42"/>
        <v>0</v>
      </c>
      <c r="I10" s="36">
        <f t="shared" si="42"/>
        <v>0</v>
      </c>
      <c r="J10" s="36">
        <f>+H10+G10+F10+E10+D10+Tabla4[[#This Row],[Columna73]]</f>
        <v>66</v>
      </c>
      <c r="K10" s="37">
        <f>+K11</f>
        <v>0</v>
      </c>
      <c r="L10" s="37">
        <f t="shared" ref="L10" si="43">+L11</f>
        <v>0</v>
      </c>
      <c r="M10" s="37">
        <f t="shared" ref="M10" si="44">+M11</f>
        <v>75</v>
      </c>
      <c r="N10" s="37">
        <f t="shared" ref="N10" si="45">+N11</f>
        <v>0</v>
      </c>
      <c r="O10" s="37">
        <f t="shared" ref="O10" si="46">+O11</f>
        <v>0</v>
      </c>
      <c r="P10" s="37">
        <f t="shared" ref="P10" si="47">+P11</f>
        <v>0</v>
      </c>
      <c r="Q10" s="37">
        <f>+O10+N10+M10+L10+K10+Tabla4[[#This Row],[Columna123]]</f>
        <v>75</v>
      </c>
      <c r="R10" s="38">
        <f>+R11</f>
        <v>0</v>
      </c>
      <c r="S10" s="38">
        <f t="shared" ref="S10" si="48">+S11</f>
        <v>0</v>
      </c>
      <c r="T10" s="38">
        <f t="shared" ref="T10" si="49">+T11</f>
        <v>79</v>
      </c>
      <c r="U10" s="38">
        <f t="shared" ref="U10" si="50">+U11</f>
        <v>0</v>
      </c>
      <c r="V10" s="38">
        <f t="shared" ref="V10" si="51">+V11</f>
        <v>0</v>
      </c>
      <c r="W10" s="65">
        <f t="shared" ref="W10" si="52">+W11</f>
        <v>0</v>
      </c>
      <c r="X10" s="65">
        <f>+V10+U10+T10+S10+R10+Tabla4[[#This Row],[Columna173]]</f>
        <v>79</v>
      </c>
      <c r="Y10" s="39">
        <f>+Y11</f>
        <v>0</v>
      </c>
      <c r="Z10" s="39">
        <f t="shared" ref="Z10" si="53">+Z11</f>
        <v>0</v>
      </c>
      <c r="AA10" s="39">
        <f t="shared" ref="AA10" si="54">+AA11</f>
        <v>84</v>
      </c>
      <c r="AB10" s="39">
        <f t="shared" ref="AB10" si="55">+AB11</f>
        <v>0</v>
      </c>
      <c r="AC10" s="39">
        <f t="shared" ref="AC10" si="56">+AC11</f>
        <v>0</v>
      </c>
      <c r="AD10" s="39">
        <f t="shared" ref="AD10" si="57">+AD11</f>
        <v>0</v>
      </c>
      <c r="AE10" s="39">
        <f>+AC10+AB10+AA10+Z10+Y10+Tabla4[[#This Row],[Columna222]]</f>
        <v>84</v>
      </c>
      <c r="AF10" s="40">
        <f t="shared" si="20"/>
        <v>304</v>
      </c>
    </row>
    <row r="11" spans="2:32" s="50" customFormat="1" ht="30" x14ac:dyDescent="0.25">
      <c r="B11" s="43" t="s">
        <v>127</v>
      </c>
      <c r="C11" s="44" t="s">
        <v>8</v>
      </c>
      <c r="D11" s="45">
        <v>0</v>
      </c>
      <c r="E11" s="45">
        <v>0</v>
      </c>
      <c r="F11" s="45">
        <v>66</v>
      </c>
      <c r="G11" s="45">
        <v>0</v>
      </c>
      <c r="H11" s="45">
        <v>0</v>
      </c>
      <c r="I11" s="45">
        <v>0</v>
      </c>
      <c r="J11" s="45">
        <f>+H11+G11+F11+E11+D11+Tabla4[[#This Row],[Columna73]]</f>
        <v>66</v>
      </c>
      <c r="K11" s="46">
        <v>0</v>
      </c>
      <c r="L11" s="46">
        <v>0</v>
      </c>
      <c r="M11" s="46">
        <v>75</v>
      </c>
      <c r="N11" s="46">
        <v>0</v>
      </c>
      <c r="O11" s="46">
        <v>0</v>
      </c>
      <c r="P11" s="46">
        <v>0</v>
      </c>
      <c r="Q11" s="46">
        <f>+O11+N11+M11+L11+K11+Tabla4[[#This Row],[Columna123]]</f>
        <v>75</v>
      </c>
      <c r="R11" s="47">
        <v>0</v>
      </c>
      <c r="S11" s="47">
        <v>0</v>
      </c>
      <c r="T11" s="47">
        <v>79</v>
      </c>
      <c r="U11" s="47">
        <v>0</v>
      </c>
      <c r="V11" s="47">
        <v>0</v>
      </c>
      <c r="W11" s="31">
        <v>0</v>
      </c>
      <c r="X11" s="31">
        <f>+V11+U11+T11+S11+R11+Tabla4[[#This Row],[Columna173]]</f>
        <v>79</v>
      </c>
      <c r="Y11" s="48">
        <v>0</v>
      </c>
      <c r="Z11" s="48">
        <v>0</v>
      </c>
      <c r="AA11" s="48">
        <v>84</v>
      </c>
      <c r="AB11" s="48">
        <v>0</v>
      </c>
      <c r="AC11" s="48">
        <v>0</v>
      </c>
      <c r="AD11" s="48">
        <v>0</v>
      </c>
      <c r="AE11" s="48">
        <f>+AC11+AB11+AA11+Z11+Y11+Tabla4[[#This Row],[Columna222]]</f>
        <v>84</v>
      </c>
      <c r="AF11" s="49">
        <f t="shared" si="20"/>
        <v>304</v>
      </c>
    </row>
    <row r="12" spans="2:32" ht="30" x14ac:dyDescent="0.25">
      <c r="B12" s="41" t="s">
        <v>120</v>
      </c>
      <c r="C12" s="42" t="s">
        <v>184</v>
      </c>
      <c r="D12" s="36">
        <f>+D13</f>
        <v>0</v>
      </c>
      <c r="E12" s="36">
        <f t="shared" ref="E12:I12" si="58">+E13</f>
        <v>0</v>
      </c>
      <c r="F12" s="36">
        <f t="shared" si="58"/>
        <v>0</v>
      </c>
      <c r="G12" s="36">
        <f t="shared" si="58"/>
        <v>0</v>
      </c>
      <c r="H12" s="36">
        <f t="shared" si="58"/>
        <v>40</v>
      </c>
      <c r="I12" s="36">
        <f t="shared" si="58"/>
        <v>0</v>
      </c>
      <c r="J12" s="36">
        <f>+H12+G12+F12+E12+D12+Tabla4[[#This Row],[Columna73]]</f>
        <v>40</v>
      </c>
      <c r="K12" s="37">
        <f>+K13</f>
        <v>0</v>
      </c>
      <c r="L12" s="37">
        <f t="shared" ref="L12:P12" si="59">+L13</f>
        <v>0</v>
      </c>
      <c r="M12" s="37">
        <f t="shared" si="59"/>
        <v>0</v>
      </c>
      <c r="N12" s="37">
        <f t="shared" si="59"/>
        <v>0</v>
      </c>
      <c r="O12" s="37">
        <f t="shared" si="59"/>
        <v>40</v>
      </c>
      <c r="P12" s="37">
        <f t="shared" si="59"/>
        <v>0</v>
      </c>
      <c r="Q12" s="37">
        <f>+O12+N12+M12+L12+K12+Tabla4[[#This Row],[Columna123]]</f>
        <v>40</v>
      </c>
      <c r="R12" s="38">
        <f>+R13</f>
        <v>0</v>
      </c>
      <c r="S12" s="38">
        <f t="shared" ref="S12:W12" si="60">+S13</f>
        <v>0</v>
      </c>
      <c r="T12" s="38">
        <f t="shared" si="60"/>
        <v>0</v>
      </c>
      <c r="U12" s="38">
        <f t="shared" si="60"/>
        <v>0</v>
      </c>
      <c r="V12" s="38">
        <f t="shared" si="60"/>
        <v>40</v>
      </c>
      <c r="W12" s="65">
        <f t="shared" si="60"/>
        <v>0</v>
      </c>
      <c r="X12" s="65">
        <f>+V12+U12+T12+S12+R12+Tabla4[[#This Row],[Columna173]]</f>
        <v>40</v>
      </c>
      <c r="Y12" s="39">
        <f>+Y13</f>
        <v>0</v>
      </c>
      <c r="Z12" s="39">
        <f t="shared" ref="Z12:AD12" si="61">+Z13</f>
        <v>0</v>
      </c>
      <c r="AA12" s="39">
        <f t="shared" si="61"/>
        <v>0</v>
      </c>
      <c r="AB12" s="39">
        <f t="shared" si="61"/>
        <v>0</v>
      </c>
      <c r="AC12" s="39">
        <f t="shared" si="61"/>
        <v>40</v>
      </c>
      <c r="AD12" s="39">
        <f t="shared" si="61"/>
        <v>0</v>
      </c>
      <c r="AE12" s="39">
        <f>+AC12+AB12+AA12+Z12+Y12+Tabla4[[#This Row],[Columna222]]</f>
        <v>40</v>
      </c>
      <c r="AF12" s="40">
        <f t="shared" ref="AF12:AF13" si="62">+AE12+X12+Q12+J12</f>
        <v>160</v>
      </c>
    </row>
    <row r="13" spans="2:32" s="50" customFormat="1" ht="30" x14ac:dyDescent="0.25">
      <c r="B13" s="43" t="s">
        <v>127</v>
      </c>
      <c r="C13" s="44" t="s">
        <v>185</v>
      </c>
      <c r="D13" s="45">
        <v>0</v>
      </c>
      <c r="E13" s="45">
        <v>0</v>
      </c>
      <c r="F13" s="45">
        <v>0</v>
      </c>
      <c r="G13" s="45">
        <v>0</v>
      </c>
      <c r="H13" s="45">
        <v>40</v>
      </c>
      <c r="I13" s="45">
        <v>0</v>
      </c>
      <c r="J13" s="45">
        <f>+H13+G13+F13+E13+D13+Tabla4[[#This Row],[Columna73]]</f>
        <v>40</v>
      </c>
      <c r="K13" s="46">
        <v>0</v>
      </c>
      <c r="L13" s="46">
        <v>0</v>
      </c>
      <c r="M13" s="46">
        <v>0</v>
      </c>
      <c r="N13" s="46">
        <v>0</v>
      </c>
      <c r="O13" s="46">
        <v>40</v>
      </c>
      <c r="P13" s="46">
        <v>0</v>
      </c>
      <c r="Q13" s="46">
        <f>+O13+N13+M13+L13+K13+Tabla4[[#This Row],[Columna123]]</f>
        <v>40</v>
      </c>
      <c r="R13" s="47">
        <v>0</v>
      </c>
      <c r="S13" s="47">
        <v>0</v>
      </c>
      <c r="T13" s="47">
        <v>0</v>
      </c>
      <c r="U13" s="47">
        <v>0</v>
      </c>
      <c r="V13" s="47">
        <v>40</v>
      </c>
      <c r="W13" s="31">
        <v>0</v>
      </c>
      <c r="X13" s="31">
        <f>+V13+U13+T13+S13+R13+Tabla4[[#This Row],[Columna173]]</f>
        <v>40</v>
      </c>
      <c r="Y13" s="48">
        <v>0</v>
      </c>
      <c r="Z13" s="48">
        <v>0</v>
      </c>
      <c r="AA13" s="48">
        <v>0</v>
      </c>
      <c r="AB13" s="48">
        <v>0</v>
      </c>
      <c r="AC13" s="48">
        <v>40</v>
      </c>
      <c r="AD13" s="48">
        <v>0</v>
      </c>
      <c r="AE13" s="48">
        <f>+AC13+AB13+AA13+Z13+Y13+Tabla4[[#This Row],[Columna222]]</f>
        <v>40</v>
      </c>
      <c r="AF13" s="49">
        <f t="shared" si="62"/>
        <v>160</v>
      </c>
    </row>
    <row r="14" spans="2:32" ht="30" x14ac:dyDescent="0.25">
      <c r="B14" s="41" t="s">
        <v>120</v>
      </c>
      <c r="C14" s="42" t="s">
        <v>186</v>
      </c>
      <c r="D14" s="36">
        <f>+D15</f>
        <v>0</v>
      </c>
      <c r="E14" s="36">
        <f t="shared" ref="E14:I14" si="63">+E15</f>
        <v>0</v>
      </c>
      <c r="F14" s="36">
        <f t="shared" si="63"/>
        <v>0</v>
      </c>
      <c r="G14" s="36">
        <f t="shared" si="63"/>
        <v>0</v>
      </c>
      <c r="H14" s="36">
        <f t="shared" si="63"/>
        <v>0</v>
      </c>
      <c r="I14" s="36">
        <f t="shared" si="63"/>
        <v>0</v>
      </c>
      <c r="J14" s="36">
        <f>+H14+G14+F14+E14+D14+Tabla4[[#This Row],[Columna73]]</f>
        <v>0</v>
      </c>
      <c r="K14" s="37">
        <f>+K15</f>
        <v>0</v>
      </c>
      <c r="L14" s="37">
        <f t="shared" ref="L14" si="64">+L15</f>
        <v>0</v>
      </c>
      <c r="M14" s="37">
        <f t="shared" ref="M14" si="65">+M15</f>
        <v>0</v>
      </c>
      <c r="N14" s="37">
        <f t="shared" ref="N14" si="66">+N15</f>
        <v>0</v>
      </c>
      <c r="O14" s="37">
        <f t="shared" ref="O14" si="67">+O15</f>
        <v>0</v>
      </c>
      <c r="P14" s="37">
        <f t="shared" ref="P14" si="68">+P15</f>
        <v>200</v>
      </c>
      <c r="Q14" s="37">
        <f>+O14+N14+M14+L14+K14+Tabla4[[#This Row],[Columna123]]</f>
        <v>200</v>
      </c>
      <c r="R14" s="38">
        <f>+R15</f>
        <v>0</v>
      </c>
      <c r="S14" s="38">
        <f t="shared" ref="S14" si="69">+S15</f>
        <v>0</v>
      </c>
      <c r="T14" s="38">
        <f t="shared" ref="T14" si="70">+T15</f>
        <v>0</v>
      </c>
      <c r="U14" s="38">
        <f t="shared" ref="U14" si="71">+U15</f>
        <v>0</v>
      </c>
      <c r="V14" s="38">
        <f t="shared" ref="V14" si="72">+V15</f>
        <v>0</v>
      </c>
      <c r="W14" s="65">
        <f t="shared" ref="W14" si="73">+W15</f>
        <v>10000</v>
      </c>
      <c r="X14" s="65">
        <f>+V14+U14+T14+S14+R14+Tabla4[[#This Row],[Columna173]]</f>
        <v>10000</v>
      </c>
      <c r="Y14" s="39">
        <f>+Y15</f>
        <v>0</v>
      </c>
      <c r="Z14" s="39">
        <f t="shared" ref="Z14" si="74">+Z15</f>
        <v>0</v>
      </c>
      <c r="AA14" s="39">
        <f t="shared" ref="AA14" si="75">+AA15</f>
        <v>0</v>
      </c>
      <c r="AB14" s="39">
        <f t="shared" ref="AB14" si="76">+AB15</f>
        <v>0</v>
      </c>
      <c r="AC14" s="39">
        <f t="shared" ref="AC14" si="77">+AC15</f>
        <v>0</v>
      </c>
      <c r="AD14" s="39">
        <f t="shared" ref="AD14" si="78">+AD15</f>
        <v>0</v>
      </c>
      <c r="AE14" s="39">
        <f>+AC14+AB14+AA14+Z14+Y14+Tabla4[[#This Row],[Columna222]]</f>
        <v>0</v>
      </c>
      <c r="AF14" s="40">
        <f t="shared" si="20"/>
        <v>10200</v>
      </c>
    </row>
    <row r="15" spans="2:32" s="50" customFormat="1" ht="30" x14ac:dyDescent="0.25">
      <c r="B15" s="43" t="s">
        <v>127</v>
      </c>
      <c r="C15" s="44" t="s">
        <v>12</v>
      </c>
      <c r="D15" s="45">
        <v>0</v>
      </c>
      <c r="E15" s="45">
        <v>0</v>
      </c>
      <c r="F15" s="45">
        <v>0</v>
      </c>
      <c r="G15" s="45">
        <v>0</v>
      </c>
      <c r="H15" s="45">
        <v>0</v>
      </c>
      <c r="I15" s="45">
        <v>0</v>
      </c>
      <c r="J15" s="45">
        <f>+H15+G15+F15+E15+D15+Tabla4[[#This Row],[Columna73]]</f>
        <v>0</v>
      </c>
      <c r="K15" s="46">
        <v>0</v>
      </c>
      <c r="L15" s="46">
        <v>0</v>
      </c>
      <c r="M15" s="46">
        <v>0</v>
      </c>
      <c r="N15" s="46">
        <v>0</v>
      </c>
      <c r="O15" s="46">
        <v>0</v>
      </c>
      <c r="P15" s="46">
        <v>200</v>
      </c>
      <c r="Q15" s="46">
        <f>+O15+N15+M15+L15+K15+Tabla4[[#This Row],[Columna123]]</f>
        <v>200</v>
      </c>
      <c r="R15" s="47">
        <v>0</v>
      </c>
      <c r="S15" s="47">
        <v>0</v>
      </c>
      <c r="T15" s="47">
        <v>0</v>
      </c>
      <c r="U15" s="47">
        <v>0</v>
      </c>
      <c r="V15" s="47">
        <v>0</v>
      </c>
      <c r="W15" s="31">
        <v>10000</v>
      </c>
      <c r="X15" s="31">
        <f>+V15+U15+T15+S15+R15+Tabla4[[#This Row],[Columna173]]</f>
        <v>10000</v>
      </c>
      <c r="Y15" s="48">
        <v>0</v>
      </c>
      <c r="Z15" s="48">
        <v>0</v>
      </c>
      <c r="AA15" s="48">
        <v>0</v>
      </c>
      <c r="AB15" s="48">
        <v>0</v>
      </c>
      <c r="AC15" s="48">
        <v>0</v>
      </c>
      <c r="AD15" s="48">
        <v>0</v>
      </c>
      <c r="AE15" s="48">
        <f>+AC15+AB15+AA15+Z15+Y15+Tabla4[[#This Row],[Columna222]]</f>
        <v>0</v>
      </c>
      <c r="AF15" s="49">
        <f t="shared" si="20"/>
        <v>10200</v>
      </c>
    </row>
    <row r="16" spans="2:32" x14ac:dyDescent="0.25">
      <c r="B16" s="34" t="s">
        <v>112</v>
      </c>
      <c r="C16" s="35" t="s">
        <v>124</v>
      </c>
      <c r="D16" s="36">
        <f t="shared" ref="D16:I16" si="79">+D17+D22</f>
        <v>0</v>
      </c>
      <c r="E16" s="36">
        <f t="shared" si="79"/>
        <v>0</v>
      </c>
      <c r="F16" s="36">
        <f t="shared" si="79"/>
        <v>0</v>
      </c>
      <c r="G16" s="36">
        <f t="shared" si="79"/>
        <v>0</v>
      </c>
      <c r="H16" s="36">
        <f t="shared" si="79"/>
        <v>100</v>
      </c>
      <c r="I16" s="36">
        <f t="shared" si="79"/>
        <v>0</v>
      </c>
      <c r="J16" s="36">
        <f>+H16+G16+F16+E16+D16+Tabla4[[#This Row],[Columna73]]</f>
        <v>100</v>
      </c>
      <c r="K16" s="37">
        <f t="shared" ref="K16:P16" si="80">+K17+K22</f>
        <v>0</v>
      </c>
      <c r="L16" s="37">
        <f t="shared" si="80"/>
        <v>0</v>
      </c>
      <c r="M16" s="37">
        <f t="shared" si="80"/>
        <v>0</v>
      </c>
      <c r="N16" s="37">
        <f t="shared" si="80"/>
        <v>0</v>
      </c>
      <c r="O16" s="37">
        <f t="shared" si="80"/>
        <v>70</v>
      </c>
      <c r="P16" s="37">
        <f t="shared" si="80"/>
        <v>2000</v>
      </c>
      <c r="Q16" s="37">
        <f>+O16+N16+M16+L16+K16+Tabla4[[#This Row],[Columna123]]</f>
        <v>2070</v>
      </c>
      <c r="R16" s="38">
        <f t="shared" ref="R16:W16" si="81">+R17+R22</f>
        <v>0</v>
      </c>
      <c r="S16" s="38">
        <f t="shared" si="81"/>
        <v>0</v>
      </c>
      <c r="T16" s="38">
        <f t="shared" si="81"/>
        <v>0</v>
      </c>
      <c r="U16" s="38">
        <f t="shared" si="81"/>
        <v>0</v>
      </c>
      <c r="V16" s="38">
        <f t="shared" si="81"/>
        <v>70</v>
      </c>
      <c r="W16" s="65">
        <f t="shared" si="81"/>
        <v>0</v>
      </c>
      <c r="X16" s="65">
        <f>+V16+U16+T16+S16+R16+Tabla4[[#This Row],[Columna173]]</f>
        <v>70</v>
      </c>
      <c r="Y16" s="39">
        <f t="shared" ref="Y16:AD16" si="82">+Y17+Y22</f>
        <v>0</v>
      </c>
      <c r="Z16" s="39">
        <f t="shared" si="82"/>
        <v>30</v>
      </c>
      <c r="AA16" s="39">
        <f t="shared" si="82"/>
        <v>0</v>
      </c>
      <c r="AB16" s="39">
        <f t="shared" si="82"/>
        <v>0</v>
      </c>
      <c r="AC16" s="39">
        <f t="shared" si="82"/>
        <v>30</v>
      </c>
      <c r="AD16" s="39">
        <f t="shared" si="82"/>
        <v>0</v>
      </c>
      <c r="AE16" s="39">
        <f>+AC16+AB16+AA16+Z16+Y16+Tabla4[[#This Row],[Columna222]]</f>
        <v>60</v>
      </c>
      <c r="AF16" s="40">
        <f t="shared" si="20"/>
        <v>2300</v>
      </c>
    </row>
    <row r="17" spans="2:32" ht="30" x14ac:dyDescent="0.25">
      <c r="B17" s="41" t="s">
        <v>120</v>
      </c>
      <c r="C17" s="42" t="s">
        <v>187</v>
      </c>
      <c r="D17" s="36">
        <f>+SUM(D18:D21)</f>
        <v>0</v>
      </c>
      <c r="E17" s="36">
        <f t="shared" ref="E17:I17" si="83">+SUM(E18:E21)</f>
        <v>0</v>
      </c>
      <c r="F17" s="36">
        <f t="shared" si="83"/>
        <v>0</v>
      </c>
      <c r="G17" s="36">
        <f t="shared" si="83"/>
        <v>0</v>
      </c>
      <c r="H17" s="36">
        <f t="shared" si="83"/>
        <v>100</v>
      </c>
      <c r="I17" s="36">
        <f t="shared" si="83"/>
        <v>0</v>
      </c>
      <c r="J17" s="36">
        <f>+H17+G17+F17+E17+D17+Tabla4[[#This Row],[Columna73]]</f>
        <v>100</v>
      </c>
      <c r="K17" s="37">
        <f>+SUM(K18:K21)</f>
        <v>0</v>
      </c>
      <c r="L17" s="37">
        <f t="shared" ref="L17" si="84">+SUM(L18:L21)</f>
        <v>0</v>
      </c>
      <c r="M17" s="37">
        <f t="shared" ref="M17" si="85">+SUM(M18:M21)</f>
        <v>0</v>
      </c>
      <c r="N17" s="37">
        <f t="shared" ref="N17" si="86">+SUM(N18:N21)</f>
        <v>0</v>
      </c>
      <c r="O17" s="37">
        <f t="shared" ref="O17" si="87">+SUM(O18:O21)</f>
        <v>30</v>
      </c>
      <c r="P17" s="37">
        <f t="shared" ref="P17" si="88">+SUM(P18:P21)</f>
        <v>2000</v>
      </c>
      <c r="Q17" s="37">
        <f>+O17+N17+M17+L17+K17+Tabla4[[#This Row],[Columna123]]</f>
        <v>2030</v>
      </c>
      <c r="R17" s="38">
        <f>+SUM(R18:R21)</f>
        <v>0</v>
      </c>
      <c r="S17" s="38">
        <f t="shared" ref="S17" si="89">+SUM(S18:S21)</f>
        <v>0</v>
      </c>
      <c r="T17" s="38">
        <f t="shared" ref="T17" si="90">+SUM(T18:T21)</f>
        <v>0</v>
      </c>
      <c r="U17" s="38">
        <f t="shared" ref="U17" si="91">+SUM(U18:U21)</f>
        <v>0</v>
      </c>
      <c r="V17" s="38">
        <f t="shared" ref="V17" si="92">+SUM(V18:V21)</f>
        <v>30</v>
      </c>
      <c r="W17" s="65">
        <f t="shared" ref="W17" si="93">+SUM(W18:W21)</f>
        <v>0</v>
      </c>
      <c r="X17" s="65">
        <f>+V17+U17+T17+S17+R17+Tabla4[[#This Row],[Columna173]]</f>
        <v>30</v>
      </c>
      <c r="Y17" s="39">
        <f>+SUM(Y18:Y21)</f>
        <v>0</v>
      </c>
      <c r="Z17" s="39">
        <f t="shared" ref="Z17" si="94">+SUM(Z18:Z21)</f>
        <v>10</v>
      </c>
      <c r="AA17" s="39">
        <f t="shared" ref="AA17" si="95">+SUM(AA18:AA21)</f>
        <v>0</v>
      </c>
      <c r="AB17" s="39">
        <f t="shared" ref="AB17" si="96">+SUM(AB18:AB21)</f>
        <v>0</v>
      </c>
      <c r="AC17" s="39">
        <f t="shared" ref="AC17" si="97">+SUM(AC18:AC21)</f>
        <v>30</v>
      </c>
      <c r="AD17" s="39">
        <f t="shared" ref="AD17" si="98">+SUM(AD18:AD21)</f>
        <v>0</v>
      </c>
      <c r="AE17" s="39">
        <f>+AC17+AB17+AA17+Z17+Y17+Tabla4[[#This Row],[Columna222]]</f>
        <v>40</v>
      </c>
      <c r="AF17" s="40">
        <f t="shared" si="20"/>
        <v>2200</v>
      </c>
    </row>
    <row r="18" spans="2:32" s="50" customFormat="1" ht="30" x14ac:dyDescent="0.25">
      <c r="B18" s="43" t="s">
        <v>127</v>
      </c>
      <c r="C18" s="44" t="s">
        <v>15</v>
      </c>
      <c r="D18" s="45">
        <v>0</v>
      </c>
      <c r="E18" s="45">
        <v>0</v>
      </c>
      <c r="F18" s="45">
        <v>0</v>
      </c>
      <c r="G18" s="45">
        <v>0</v>
      </c>
      <c r="H18" s="45">
        <v>100</v>
      </c>
      <c r="I18" s="45">
        <v>0</v>
      </c>
      <c r="J18" s="45">
        <f>+H18+G18+F18+E18+D18+Tabla4[[#This Row],[Columna73]]</f>
        <v>100</v>
      </c>
      <c r="K18" s="46">
        <v>0</v>
      </c>
      <c r="L18" s="46">
        <v>0</v>
      </c>
      <c r="M18" s="46">
        <v>0</v>
      </c>
      <c r="N18" s="46">
        <v>0</v>
      </c>
      <c r="O18" s="46">
        <v>0</v>
      </c>
      <c r="P18" s="46">
        <v>0</v>
      </c>
      <c r="Q18" s="46">
        <f>+O18+N18+M18+L18+K18+Tabla4[[#This Row],[Columna123]]</f>
        <v>0</v>
      </c>
      <c r="R18" s="47">
        <v>0</v>
      </c>
      <c r="S18" s="47">
        <v>0</v>
      </c>
      <c r="T18" s="47">
        <v>0</v>
      </c>
      <c r="U18" s="47">
        <v>0</v>
      </c>
      <c r="V18" s="47">
        <v>0</v>
      </c>
      <c r="W18" s="31">
        <v>0</v>
      </c>
      <c r="X18" s="31">
        <f>+V18+U18+T18+S18+R18+Tabla4[[#This Row],[Columna173]]</f>
        <v>0</v>
      </c>
      <c r="Y18" s="48">
        <v>0</v>
      </c>
      <c r="Z18" s="48">
        <v>10</v>
      </c>
      <c r="AA18" s="48">
        <v>0</v>
      </c>
      <c r="AB18" s="48">
        <v>0</v>
      </c>
      <c r="AC18" s="48">
        <v>0</v>
      </c>
      <c r="AD18" s="48">
        <v>0</v>
      </c>
      <c r="AE18" s="48">
        <f>+AC18+AB18+AA18+Z18+Y18+Tabla4[[#This Row],[Columna222]]</f>
        <v>10</v>
      </c>
      <c r="AF18" s="49">
        <f t="shared" ref="AF18:AF19" si="99">+AE18+X18+Q18+J18</f>
        <v>110</v>
      </c>
    </row>
    <row r="19" spans="2:32" s="50" customFormat="1" x14ac:dyDescent="0.25">
      <c r="B19" s="43" t="s">
        <v>127</v>
      </c>
      <c r="C19" s="44" t="s">
        <v>188</v>
      </c>
      <c r="D19" s="45">
        <v>0</v>
      </c>
      <c r="E19" s="45">
        <v>0</v>
      </c>
      <c r="F19" s="45">
        <v>0</v>
      </c>
      <c r="G19" s="45">
        <v>0</v>
      </c>
      <c r="H19" s="45">
        <v>0</v>
      </c>
      <c r="I19" s="45">
        <v>0</v>
      </c>
      <c r="J19" s="45">
        <f>+H19+G19+F19+E19+D19+Tabla4[[#This Row],[Columna73]]</f>
        <v>0</v>
      </c>
      <c r="K19" s="46">
        <v>0</v>
      </c>
      <c r="L19" s="46">
        <v>0</v>
      </c>
      <c r="M19" s="46">
        <v>0</v>
      </c>
      <c r="N19" s="46">
        <v>0</v>
      </c>
      <c r="O19" s="46">
        <v>0</v>
      </c>
      <c r="P19" s="46">
        <v>2000</v>
      </c>
      <c r="Q19" s="46">
        <f>+O19+N19+M19+L19+K19+Tabla4[[#This Row],[Columna123]]</f>
        <v>2000</v>
      </c>
      <c r="R19" s="47">
        <v>0</v>
      </c>
      <c r="S19" s="47">
        <v>0</v>
      </c>
      <c r="T19" s="47">
        <v>0</v>
      </c>
      <c r="U19" s="47">
        <v>0</v>
      </c>
      <c r="V19" s="47">
        <v>0</v>
      </c>
      <c r="W19" s="31">
        <v>0</v>
      </c>
      <c r="X19" s="31">
        <f>+V19+U19+T19+S19+R19+Tabla4[[#This Row],[Columna173]]</f>
        <v>0</v>
      </c>
      <c r="Y19" s="48">
        <v>0</v>
      </c>
      <c r="Z19" s="48">
        <v>0</v>
      </c>
      <c r="AA19" s="48">
        <v>0</v>
      </c>
      <c r="AB19" s="48">
        <v>0</v>
      </c>
      <c r="AC19" s="48">
        <v>0</v>
      </c>
      <c r="AD19" s="48">
        <v>0</v>
      </c>
      <c r="AE19" s="48">
        <f>+AC19+AB19+AA19+Z19+Y19+Tabla4[[#This Row],[Columna222]]</f>
        <v>0</v>
      </c>
      <c r="AF19" s="49">
        <f t="shared" si="99"/>
        <v>2000</v>
      </c>
    </row>
    <row r="20" spans="2:32" s="50" customFormat="1" ht="30" x14ac:dyDescent="0.25">
      <c r="B20" s="43" t="s">
        <v>127</v>
      </c>
      <c r="C20" s="44" t="s">
        <v>17</v>
      </c>
      <c r="D20" s="45">
        <v>0</v>
      </c>
      <c r="E20" s="45">
        <v>0</v>
      </c>
      <c r="F20" s="45">
        <v>0</v>
      </c>
      <c r="G20" s="45">
        <v>0</v>
      </c>
      <c r="H20" s="45">
        <v>0</v>
      </c>
      <c r="I20" s="45">
        <v>0</v>
      </c>
      <c r="J20" s="45">
        <f>+H20+G20+F20+E20+D20+Tabla4[[#This Row],[Columna73]]</f>
        <v>0</v>
      </c>
      <c r="K20" s="46">
        <v>0</v>
      </c>
      <c r="L20" s="46">
        <v>0</v>
      </c>
      <c r="M20" s="46">
        <v>0</v>
      </c>
      <c r="N20" s="46">
        <v>0</v>
      </c>
      <c r="O20" s="46">
        <v>15</v>
      </c>
      <c r="P20" s="46">
        <v>0</v>
      </c>
      <c r="Q20" s="46">
        <f>+O20+N20+M20+L20+K20+Tabla4[[#This Row],[Columna123]]</f>
        <v>15</v>
      </c>
      <c r="R20" s="47">
        <v>0</v>
      </c>
      <c r="S20" s="47">
        <v>0</v>
      </c>
      <c r="T20" s="47">
        <v>0</v>
      </c>
      <c r="U20" s="47">
        <v>0</v>
      </c>
      <c r="V20" s="47">
        <v>15</v>
      </c>
      <c r="W20" s="31">
        <v>0</v>
      </c>
      <c r="X20" s="31">
        <f>+V20+U20+T20+S20+R20+Tabla4[[#This Row],[Columna173]]</f>
        <v>15</v>
      </c>
      <c r="Y20" s="48">
        <v>0</v>
      </c>
      <c r="Z20" s="48">
        <v>0</v>
      </c>
      <c r="AA20" s="48">
        <v>0</v>
      </c>
      <c r="AB20" s="48">
        <v>0</v>
      </c>
      <c r="AC20" s="48">
        <v>15</v>
      </c>
      <c r="AD20" s="48">
        <v>0</v>
      </c>
      <c r="AE20" s="48">
        <f>+AC20+AB20+AA20+Z20+Y20+Tabla4[[#This Row],[Columna222]]</f>
        <v>15</v>
      </c>
      <c r="AF20" s="49">
        <f t="shared" si="20"/>
        <v>45</v>
      </c>
    </row>
    <row r="21" spans="2:32" s="50" customFormat="1" x14ac:dyDescent="0.25">
      <c r="B21" s="43" t="s">
        <v>127</v>
      </c>
      <c r="C21" s="44" t="s">
        <v>18</v>
      </c>
      <c r="D21" s="45">
        <v>0</v>
      </c>
      <c r="E21" s="45">
        <v>0</v>
      </c>
      <c r="F21" s="45">
        <v>0</v>
      </c>
      <c r="G21" s="45">
        <v>0</v>
      </c>
      <c r="H21" s="45">
        <v>0</v>
      </c>
      <c r="I21" s="45">
        <v>0</v>
      </c>
      <c r="J21" s="45">
        <f>+H21+G21+F21+E21+D21+Tabla4[[#This Row],[Columna73]]</f>
        <v>0</v>
      </c>
      <c r="K21" s="46">
        <v>0</v>
      </c>
      <c r="L21" s="46">
        <v>0</v>
      </c>
      <c r="M21" s="46">
        <v>0</v>
      </c>
      <c r="N21" s="46">
        <v>0</v>
      </c>
      <c r="O21" s="46">
        <v>15</v>
      </c>
      <c r="P21" s="46">
        <v>0</v>
      </c>
      <c r="Q21" s="46">
        <f>+O21+N21+M21+L21+K21+Tabla4[[#This Row],[Columna123]]</f>
        <v>15</v>
      </c>
      <c r="R21" s="47">
        <v>0</v>
      </c>
      <c r="S21" s="47">
        <v>0</v>
      </c>
      <c r="T21" s="47">
        <v>0</v>
      </c>
      <c r="U21" s="47">
        <v>0</v>
      </c>
      <c r="V21" s="47">
        <v>15</v>
      </c>
      <c r="W21" s="31">
        <v>0</v>
      </c>
      <c r="X21" s="31">
        <f>+V21+U21+T21+S21+R21+Tabla4[[#This Row],[Columna173]]</f>
        <v>15</v>
      </c>
      <c r="Y21" s="48">
        <v>0</v>
      </c>
      <c r="Z21" s="48">
        <v>0</v>
      </c>
      <c r="AA21" s="48">
        <v>0</v>
      </c>
      <c r="AB21" s="48">
        <v>0</v>
      </c>
      <c r="AC21" s="48">
        <v>15</v>
      </c>
      <c r="AD21" s="48">
        <v>0</v>
      </c>
      <c r="AE21" s="48">
        <f>+AC21+AB21+AA21+Z21+Y21+Tabla4[[#This Row],[Columna222]]</f>
        <v>15</v>
      </c>
      <c r="AF21" s="49">
        <f t="shared" si="20"/>
        <v>45</v>
      </c>
    </row>
    <row r="22" spans="2:32" ht="30" x14ac:dyDescent="0.25">
      <c r="B22" s="41" t="s">
        <v>120</v>
      </c>
      <c r="C22" s="67" t="s">
        <v>189</v>
      </c>
      <c r="D22" s="36">
        <f>+SUM(D23:D24)</f>
        <v>0</v>
      </c>
      <c r="E22" s="36">
        <f t="shared" ref="E22:I22" si="100">+SUM(E23:E24)</f>
        <v>0</v>
      </c>
      <c r="F22" s="36">
        <f t="shared" si="100"/>
        <v>0</v>
      </c>
      <c r="G22" s="36">
        <f t="shared" si="100"/>
        <v>0</v>
      </c>
      <c r="H22" s="36">
        <f t="shared" si="100"/>
        <v>0</v>
      </c>
      <c r="I22" s="36">
        <f t="shared" si="100"/>
        <v>0</v>
      </c>
      <c r="J22" s="36">
        <f>+H22+G22+F22+E22+D22+Tabla4[[#This Row],[Columna73]]</f>
        <v>0</v>
      </c>
      <c r="K22" s="37">
        <f>+SUM(K23:K24)</f>
        <v>0</v>
      </c>
      <c r="L22" s="37">
        <f t="shared" ref="L22" si="101">+SUM(L23:L24)</f>
        <v>0</v>
      </c>
      <c r="M22" s="37">
        <f t="shared" ref="M22" si="102">+SUM(M23:M24)</f>
        <v>0</v>
      </c>
      <c r="N22" s="37">
        <f t="shared" ref="N22" si="103">+SUM(N23:N24)</f>
        <v>0</v>
      </c>
      <c r="O22" s="37">
        <f t="shared" ref="O22" si="104">+SUM(O23:O24)</f>
        <v>40</v>
      </c>
      <c r="P22" s="37">
        <f t="shared" ref="P22" si="105">+SUM(P23:P24)</f>
        <v>0</v>
      </c>
      <c r="Q22" s="37">
        <f>+O22+N22+M22+L22+K22+Tabla4[[#This Row],[Columna123]]</f>
        <v>40</v>
      </c>
      <c r="R22" s="38">
        <f>+SUM(R23:R24)</f>
        <v>0</v>
      </c>
      <c r="S22" s="38">
        <f t="shared" ref="S22" si="106">+SUM(S23:S24)</f>
        <v>0</v>
      </c>
      <c r="T22" s="38">
        <f t="shared" ref="T22" si="107">+SUM(T23:T24)</f>
        <v>0</v>
      </c>
      <c r="U22" s="38">
        <f t="shared" ref="U22" si="108">+SUM(U23:U24)</f>
        <v>0</v>
      </c>
      <c r="V22" s="38">
        <f t="shared" ref="V22" si="109">+SUM(V23:V24)</f>
        <v>40</v>
      </c>
      <c r="W22" s="65">
        <f t="shared" ref="W22" si="110">+SUM(W23:W24)</f>
        <v>0</v>
      </c>
      <c r="X22" s="65">
        <f>+V22+U22+T22+S22+R22+Tabla4[[#This Row],[Columna173]]</f>
        <v>40</v>
      </c>
      <c r="Y22" s="39">
        <f>+SUM(Y23:Y24)</f>
        <v>0</v>
      </c>
      <c r="Z22" s="39">
        <f t="shared" ref="Z22" si="111">+SUM(Z23:Z24)</f>
        <v>20</v>
      </c>
      <c r="AA22" s="39">
        <f t="shared" ref="AA22" si="112">+SUM(AA23:AA24)</f>
        <v>0</v>
      </c>
      <c r="AB22" s="39">
        <f t="shared" ref="AB22" si="113">+SUM(AB23:AB24)</f>
        <v>0</v>
      </c>
      <c r="AC22" s="39">
        <f t="shared" ref="AC22" si="114">+SUM(AC23:AC24)</f>
        <v>0</v>
      </c>
      <c r="AD22" s="39">
        <f t="shared" ref="AD22" si="115">+SUM(AD23:AD24)</f>
        <v>0</v>
      </c>
      <c r="AE22" s="39">
        <f>+AC22+AB22+AA22+Z22+Y22+Tabla4[[#This Row],[Columna222]]</f>
        <v>20</v>
      </c>
      <c r="AF22" s="40">
        <f t="shared" si="20"/>
        <v>100</v>
      </c>
    </row>
    <row r="23" spans="2:32" s="50" customFormat="1" ht="18" customHeight="1" x14ac:dyDescent="0.25">
      <c r="B23" s="43" t="s">
        <v>127</v>
      </c>
      <c r="C23" s="44" t="s">
        <v>190</v>
      </c>
      <c r="D23" s="45">
        <v>0</v>
      </c>
      <c r="E23" s="45">
        <v>0</v>
      </c>
      <c r="F23" s="45">
        <v>0</v>
      </c>
      <c r="G23" s="45">
        <v>0</v>
      </c>
      <c r="H23" s="45">
        <v>0</v>
      </c>
      <c r="I23" s="45">
        <v>0</v>
      </c>
      <c r="J23" s="45">
        <f>+H23+G23+F23+E23+D23+Tabla4[[#This Row],[Columna73]]</f>
        <v>0</v>
      </c>
      <c r="K23" s="46">
        <v>0</v>
      </c>
      <c r="L23" s="46">
        <v>0</v>
      </c>
      <c r="M23" s="46">
        <v>0</v>
      </c>
      <c r="N23" s="46">
        <v>0</v>
      </c>
      <c r="O23" s="46">
        <v>20</v>
      </c>
      <c r="P23" s="46">
        <v>0</v>
      </c>
      <c r="Q23" s="46">
        <f>+O23+N23+M23+L23+K23+Tabla4[[#This Row],[Columna123]]</f>
        <v>20</v>
      </c>
      <c r="R23" s="47">
        <v>0</v>
      </c>
      <c r="S23" s="47">
        <v>0</v>
      </c>
      <c r="T23" s="47">
        <v>0</v>
      </c>
      <c r="U23" s="47">
        <v>0</v>
      </c>
      <c r="V23" s="47">
        <v>20</v>
      </c>
      <c r="W23" s="31">
        <v>0</v>
      </c>
      <c r="X23" s="31">
        <f>+V23+U23+T23+S23+R23+Tabla4[[#This Row],[Columna173]]</f>
        <v>20</v>
      </c>
      <c r="Y23" s="48">
        <v>0</v>
      </c>
      <c r="Z23" s="48">
        <v>20</v>
      </c>
      <c r="AA23" s="48">
        <v>0</v>
      </c>
      <c r="AB23" s="48">
        <v>0</v>
      </c>
      <c r="AC23" s="48">
        <v>0</v>
      </c>
      <c r="AD23" s="48">
        <v>0</v>
      </c>
      <c r="AE23" s="48">
        <f>+AC23+AB23+AA23+Z23+Y23+Tabla4[[#This Row],[Columna222]]</f>
        <v>20</v>
      </c>
      <c r="AF23" s="49">
        <f t="shared" ref="AF23" si="116">+AE23+X23+Q23+J23</f>
        <v>60</v>
      </c>
    </row>
    <row r="24" spans="2:32" s="50" customFormat="1" x14ac:dyDescent="0.25">
      <c r="B24" s="43" t="s">
        <v>127</v>
      </c>
      <c r="C24" s="44" t="s">
        <v>191</v>
      </c>
      <c r="D24" s="45">
        <v>0</v>
      </c>
      <c r="E24" s="45">
        <v>0</v>
      </c>
      <c r="F24" s="45">
        <v>0</v>
      </c>
      <c r="G24" s="45">
        <v>0</v>
      </c>
      <c r="H24" s="45">
        <v>0</v>
      </c>
      <c r="I24" s="45">
        <v>0</v>
      </c>
      <c r="J24" s="45">
        <f>+H24+G24+F24+E24+D24+Tabla4[[#This Row],[Columna73]]</f>
        <v>0</v>
      </c>
      <c r="K24" s="46">
        <v>0</v>
      </c>
      <c r="L24" s="46">
        <v>0</v>
      </c>
      <c r="M24" s="46">
        <v>0</v>
      </c>
      <c r="N24" s="46">
        <v>0</v>
      </c>
      <c r="O24" s="46">
        <v>20</v>
      </c>
      <c r="P24" s="46">
        <v>0</v>
      </c>
      <c r="Q24" s="46">
        <f>+O24+N24+M24+L24+K24+Tabla4[[#This Row],[Columna123]]</f>
        <v>20</v>
      </c>
      <c r="R24" s="47">
        <v>0</v>
      </c>
      <c r="S24" s="47">
        <v>0</v>
      </c>
      <c r="T24" s="47">
        <v>0</v>
      </c>
      <c r="U24" s="47">
        <v>0</v>
      </c>
      <c r="V24" s="47">
        <v>20</v>
      </c>
      <c r="W24" s="31">
        <v>0</v>
      </c>
      <c r="X24" s="31">
        <f>+V24+U24+T24+S24+R24+Tabla4[[#This Row],[Columna173]]</f>
        <v>20</v>
      </c>
      <c r="Y24" s="48">
        <v>0</v>
      </c>
      <c r="Z24" s="48">
        <v>0</v>
      </c>
      <c r="AA24" s="48">
        <v>0</v>
      </c>
      <c r="AB24" s="48">
        <v>0</v>
      </c>
      <c r="AC24" s="48">
        <v>0</v>
      </c>
      <c r="AD24" s="48">
        <v>0</v>
      </c>
      <c r="AE24" s="48">
        <f>+AC24+AB24+AA24+Z24+Y24+Tabla4[[#This Row],[Columna222]]</f>
        <v>0</v>
      </c>
      <c r="AF24" s="49">
        <f t="shared" si="20"/>
        <v>40</v>
      </c>
    </row>
    <row r="25" spans="2:32" x14ac:dyDescent="0.25">
      <c r="B25" s="34" t="s">
        <v>112</v>
      </c>
      <c r="C25" s="35" t="s">
        <v>30</v>
      </c>
      <c r="D25" s="36">
        <f>+D26+D29</f>
        <v>83</v>
      </c>
      <c r="E25" s="36">
        <f t="shared" ref="E25:I25" si="117">+E26+E29</f>
        <v>0</v>
      </c>
      <c r="F25" s="36">
        <f t="shared" si="117"/>
        <v>153</v>
      </c>
      <c r="G25" s="36">
        <f t="shared" si="117"/>
        <v>0</v>
      </c>
      <c r="H25" s="36">
        <f t="shared" si="117"/>
        <v>0</v>
      </c>
      <c r="I25" s="36">
        <f t="shared" si="117"/>
        <v>100</v>
      </c>
      <c r="J25" s="36">
        <f>+H25+G25+F25+E25+D25+Tabla4[[#This Row],[Columna73]]</f>
        <v>336</v>
      </c>
      <c r="K25" s="37">
        <f>+K26+K29</f>
        <v>83</v>
      </c>
      <c r="L25" s="37">
        <f t="shared" ref="L25" si="118">+L26+L29</f>
        <v>0</v>
      </c>
      <c r="M25" s="37">
        <f t="shared" ref="M25" si="119">+M26+M29</f>
        <v>403</v>
      </c>
      <c r="N25" s="37">
        <f t="shared" ref="N25" si="120">+N26+N29</f>
        <v>0</v>
      </c>
      <c r="O25" s="37">
        <f t="shared" ref="O25" si="121">+O26+O29</f>
        <v>0</v>
      </c>
      <c r="P25" s="37">
        <f t="shared" ref="P25" si="122">+P26+P29</f>
        <v>4000</v>
      </c>
      <c r="Q25" s="37">
        <f>+O25+N25+M25+L25+K25+Tabla4[[#This Row],[Columna123]]</f>
        <v>4486</v>
      </c>
      <c r="R25" s="38">
        <f>+R26+R29</f>
        <v>84</v>
      </c>
      <c r="S25" s="38">
        <f t="shared" ref="S25" si="123">+S26+S29</f>
        <v>0</v>
      </c>
      <c r="T25" s="38">
        <f t="shared" ref="T25" si="124">+T26+T29</f>
        <v>433</v>
      </c>
      <c r="U25" s="38">
        <f t="shared" ref="U25" si="125">+U26+U29</f>
        <v>0</v>
      </c>
      <c r="V25" s="38">
        <f t="shared" ref="V25" si="126">+V26+V29</f>
        <v>0</v>
      </c>
      <c r="W25" s="65">
        <f t="shared" ref="W25" si="127">+W26+W29</f>
        <v>0</v>
      </c>
      <c r="X25" s="65">
        <f>+V25+U25+T25+S25+R25+Tabla4[[#This Row],[Columna173]]</f>
        <v>517</v>
      </c>
      <c r="Y25" s="39">
        <f>+Y26+Y29</f>
        <v>84</v>
      </c>
      <c r="Z25" s="39">
        <f t="shared" ref="Z25" si="128">+Z26+Z29</f>
        <v>0</v>
      </c>
      <c r="AA25" s="39">
        <f t="shared" ref="AA25" si="129">+AA26+AA29</f>
        <v>463</v>
      </c>
      <c r="AB25" s="39">
        <f t="shared" ref="AB25" si="130">+AB26+AB29</f>
        <v>0</v>
      </c>
      <c r="AC25" s="39">
        <f t="shared" ref="AC25" si="131">+AC26+AC29</f>
        <v>0</v>
      </c>
      <c r="AD25" s="39">
        <f t="shared" ref="AD25" si="132">+AD26+AD29</f>
        <v>0</v>
      </c>
      <c r="AE25" s="39">
        <f>+AC25+AB25+AA25+Z25+Y25+Tabla4[[#This Row],[Columna222]]</f>
        <v>547</v>
      </c>
      <c r="AF25" s="40">
        <f t="shared" si="20"/>
        <v>5886</v>
      </c>
    </row>
    <row r="26" spans="2:32" ht="30" x14ac:dyDescent="0.25">
      <c r="B26" s="41" t="s">
        <v>120</v>
      </c>
      <c r="C26" s="42" t="s">
        <v>192</v>
      </c>
      <c r="D26" s="36">
        <f>+SUM(D27:D28)</f>
        <v>83</v>
      </c>
      <c r="E26" s="36">
        <f t="shared" ref="E26:I26" si="133">+SUM(E27:E28)</f>
        <v>0</v>
      </c>
      <c r="F26" s="36">
        <f t="shared" si="133"/>
        <v>0</v>
      </c>
      <c r="G26" s="36">
        <f t="shared" si="133"/>
        <v>0</v>
      </c>
      <c r="H26" s="36">
        <f t="shared" si="133"/>
        <v>0</v>
      </c>
      <c r="I26" s="36">
        <f t="shared" si="133"/>
        <v>0</v>
      </c>
      <c r="J26" s="36">
        <f>+H26+G26+F26+E26+D26+Tabla4[[#This Row],[Columna73]]</f>
        <v>83</v>
      </c>
      <c r="K26" s="37">
        <f>+SUM(K27:K28)</f>
        <v>83</v>
      </c>
      <c r="L26" s="37">
        <f t="shared" ref="L26" si="134">+SUM(L27:L28)</f>
        <v>0</v>
      </c>
      <c r="M26" s="37">
        <f t="shared" ref="M26" si="135">+SUM(M27:M28)</f>
        <v>0</v>
      </c>
      <c r="N26" s="37">
        <f t="shared" ref="N26" si="136">+SUM(N27:N28)</f>
        <v>0</v>
      </c>
      <c r="O26" s="37">
        <f t="shared" ref="O26" si="137">+SUM(O27:O28)</f>
        <v>0</v>
      </c>
      <c r="P26" s="37">
        <f t="shared" ref="P26" si="138">+SUM(P27:P28)</f>
        <v>0</v>
      </c>
      <c r="Q26" s="37">
        <f>+O26+N26+M26+L26+K26+Tabla4[[#This Row],[Columna123]]</f>
        <v>83</v>
      </c>
      <c r="R26" s="38">
        <f>+SUM(R27:R28)</f>
        <v>84</v>
      </c>
      <c r="S26" s="38">
        <f t="shared" ref="S26" si="139">+SUM(S27:S28)</f>
        <v>0</v>
      </c>
      <c r="T26" s="38">
        <f t="shared" ref="T26" si="140">+SUM(T27:T28)</f>
        <v>0</v>
      </c>
      <c r="U26" s="38">
        <f t="shared" ref="U26" si="141">+SUM(U27:U28)</f>
        <v>0</v>
      </c>
      <c r="V26" s="38">
        <f t="shared" ref="V26" si="142">+SUM(V27:V28)</f>
        <v>0</v>
      </c>
      <c r="W26" s="65">
        <f t="shared" ref="W26" si="143">+SUM(W27:W28)</f>
        <v>0</v>
      </c>
      <c r="X26" s="65">
        <f>+V26+U26+T26+S26+R26+Tabla4[[#This Row],[Columna173]]</f>
        <v>84</v>
      </c>
      <c r="Y26" s="39">
        <f>+SUM(Y27:Y28)</f>
        <v>84</v>
      </c>
      <c r="Z26" s="39">
        <f t="shared" ref="Z26" si="144">+SUM(Z27:Z28)</f>
        <v>0</v>
      </c>
      <c r="AA26" s="39">
        <f t="shared" ref="AA26" si="145">+SUM(AA27:AA28)</f>
        <v>0</v>
      </c>
      <c r="AB26" s="39">
        <f t="shared" ref="AB26" si="146">+SUM(AB27:AB28)</f>
        <v>0</v>
      </c>
      <c r="AC26" s="39">
        <f t="shared" ref="AC26" si="147">+SUM(AC27:AC28)</f>
        <v>0</v>
      </c>
      <c r="AD26" s="39">
        <f t="shared" ref="AD26" si="148">+SUM(AD27:AD28)</f>
        <v>0</v>
      </c>
      <c r="AE26" s="39">
        <f>+AC26+AB26+AA26+Z26+Y26+Tabla4[[#This Row],[Columna222]]</f>
        <v>84</v>
      </c>
      <c r="AF26" s="40">
        <f t="shared" si="20"/>
        <v>334</v>
      </c>
    </row>
    <row r="27" spans="2:32" s="50" customFormat="1" ht="45" x14ac:dyDescent="0.25">
      <c r="B27" s="43" t="s">
        <v>127</v>
      </c>
      <c r="C27" s="44" t="s">
        <v>23</v>
      </c>
      <c r="D27" s="45">
        <v>40</v>
      </c>
      <c r="E27" s="45">
        <v>0</v>
      </c>
      <c r="F27" s="45">
        <v>0</v>
      </c>
      <c r="G27" s="45">
        <v>0</v>
      </c>
      <c r="H27" s="45">
        <v>0</v>
      </c>
      <c r="I27" s="45">
        <v>0</v>
      </c>
      <c r="J27" s="45">
        <f>+H27+G27+F27+E27+D27+Tabla4[[#This Row],[Columna73]]</f>
        <v>40</v>
      </c>
      <c r="K27" s="46">
        <v>40</v>
      </c>
      <c r="L27" s="46">
        <v>0</v>
      </c>
      <c r="M27" s="46">
        <v>0</v>
      </c>
      <c r="N27" s="46">
        <v>0</v>
      </c>
      <c r="O27" s="46">
        <v>0</v>
      </c>
      <c r="P27" s="46">
        <v>0</v>
      </c>
      <c r="Q27" s="46">
        <f>+O27+N27+M27+L27+K27+Tabla4[[#This Row],[Columna123]]</f>
        <v>40</v>
      </c>
      <c r="R27" s="47">
        <v>40</v>
      </c>
      <c r="S27" s="47">
        <v>0</v>
      </c>
      <c r="T27" s="47">
        <v>0</v>
      </c>
      <c r="U27" s="47">
        <v>0</v>
      </c>
      <c r="V27" s="47">
        <v>0</v>
      </c>
      <c r="W27" s="31">
        <v>0</v>
      </c>
      <c r="X27" s="31">
        <f>+V27+U27+T27+S27+R27+Tabla4[[#This Row],[Columna173]]</f>
        <v>40</v>
      </c>
      <c r="Y27" s="48">
        <v>40</v>
      </c>
      <c r="Z27" s="48">
        <v>0</v>
      </c>
      <c r="AA27" s="48">
        <v>0</v>
      </c>
      <c r="AB27" s="48">
        <v>0</v>
      </c>
      <c r="AC27" s="48">
        <v>0</v>
      </c>
      <c r="AD27" s="48">
        <v>0</v>
      </c>
      <c r="AE27" s="48">
        <f>+AC27+AB27+AA27+Z27+Y27+Tabla4[[#This Row],[Columna222]]</f>
        <v>40</v>
      </c>
      <c r="AF27" s="49">
        <f t="shared" ref="AF27" si="149">+AE27+X27+Q27+J27</f>
        <v>160</v>
      </c>
    </row>
    <row r="28" spans="2:32" s="50" customFormat="1" x14ac:dyDescent="0.25">
      <c r="B28" s="43" t="s">
        <v>127</v>
      </c>
      <c r="C28" s="44" t="s">
        <v>24</v>
      </c>
      <c r="D28" s="45">
        <v>43</v>
      </c>
      <c r="E28" s="45"/>
      <c r="F28" s="45"/>
      <c r="G28" s="45">
        <v>0</v>
      </c>
      <c r="H28" s="45">
        <v>0</v>
      </c>
      <c r="I28" s="45">
        <v>0</v>
      </c>
      <c r="J28" s="45">
        <f>+H28+G28+F28+E28+D28+Tabla4[[#This Row],[Columna73]]</f>
        <v>43</v>
      </c>
      <c r="K28" s="46">
        <v>43</v>
      </c>
      <c r="L28" s="46">
        <v>0</v>
      </c>
      <c r="M28" s="46">
        <v>0</v>
      </c>
      <c r="N28" s="46">
        <v>0</v>
      </c>
      <c r="O28" s="46">
        <v>0</v>
      </c>
      <c r="P28" s="46">
        <v>0</v>
      </c>
      <c r="Q28" s="46">
        <f>+O28+N28+M28+L28+K28+Tabla4[[#This Row],[Columna123]]</f>
        <v>43</v>
      </c>
      <c r="R28" s="47">
        <v>44</v>
      </c>
      <c r="S28" s="47">
        <v>0</v>
      </c>
      <c r="T28" s="47">
        <v>0</v>
      </c>
      <c r="U28" s="47">
        <v>0</v>
      </c>
      <c r="V28" s="47">
        <v>0</v>
      </c>
      <c r="W28" s="31">
        <v>0</v>
      </c>
      <c r="X28" s="31">
        <f>+V28+U28+T28+S28+R28+Tabla4[[#This Row],[Columna173]]</f>
        <v>44</v>
      </c>
      <c r="Y28" s="48">
        <v>44</v>
      </c>
      <c r="Z28" s="48">
        <v>0</v>
      </c>
      <c r="AA28" s="48">
        <v>0</v>
      </c>
      <c r="AB28" s="48">
        <v>0</v>
      </c>
      <c r="AC28" s="48">
        <v>0</v>
      </c>
      <c r="AD28" s="48">
        <v>0</v>
      </c>
      <c r="AE28" s="48">
        <f>+AC28+AB28+AA28+Z28+Y28+Tabla4[[#This Row],[Columna222]]</f>
        <v>44</v>
      </c>
      <c r="AF28" s="49">
        <f t="shared" si="20"/>
        <v>174</v>
      </c>
    </row>
    <row r="29" spans="2:32" ht="30" x14ac:dyDescent="0.25">
      <c r="B29" s="41" t="s">
        <v>120</v>
      </c>
      <c r="C29" s="42" t="s">
        <v>193</v>
      </c>
      <c r="D29" s="36">
        <f>+SUM(D30:D33)</f>
        <v>0</v>
      </c>
      <c r="E29" s="36">
        <f t="shared" ref="E29:I29" si="150">+SUM(E30:E33)</f>
        <v>0</v>
      </c>
      <c r="F29" s="36">
        <f t="shared" si="150"/>
        <v>153</v>
      </c>
      <c r="G29" s="36">
        <f t="shared" si="150"/>
        <v>0</v>
      </c>
      <c r="H29" s="36">
        <f t="shared" si="150"/>
        <v>0</v>
      </c>
      <c r="I29" s="36">
        <f t="shared" si="150"/>
        <v>100</v>
      </c>
      <c r="J29" s="36">
        <f>+H29+G29+F29+E29+D29+Tabla4[[#This Row],[Columna73]]</f>
        <v>253</v>
      </c>
      <c r="K29" s="37">
        <f>+SUM(K30:K33)</f>
        <v>0</v>
      </c>
      <c r="L29" s="37">
        <f t="shared" ref="L29" si="151">+SUM(L30:L33)</f>
        <v>0</v>
      </c>
      <c r="M29" s="37">
        <f t="shared" ref="M29" si="152">+SUM(M30:M33)</f>
        <v>403</v>
      </c>
      <c r="N29" s="37">
        <f t="shared" ref="N29" si="153">+SUM(N30:N33)</f>
        <v>0</v>
      </c>
      <c r="O29" s="37">
        <f t="shared" ref="O29" si="154">+SUM(O30:O33)</f>
        <v>0</v>
      </c>
      <c r="P29" s="37">
        <f t="shared" ref="P29" si="155">+SUM(P30:P33)</f>
        <v>4000</v>
      </c>
      <c r="Q29" s="37">
        <f>+O29+N29+M29+L29+K29+Tabla4[[#This Row],[Columna123]]</f>
        <v>4403</v>
      </c>
      <c r="R29" s="38">
        <f>+SUM(R30:R33)</f>
        <v>0</v>
      </c>
      <c r="S29" s="38">
        <f t="shared" ref="S29" si="156">+SUM(S30:S33)</f>
        <v>0</v>
      </c>
      <c r="T29" s="38">
        <f t="shared" ref="T29" si="157">+SUM(T30:T33)</f>
        <v>433</v>
      </c>
      <c r="U29" s="38">
        <f t="shared" ref="U29" si="158">+SUM(U30:U33)</f>
        <v>0</v>
      </c>
      <c r="V29" s="38">
        <f t="shared" ref="V29" si="159">+SUM(V30:V33)</f>
        <v>0</v>
      </c>
      <c r="W29" s="65">
        <f t="shared" ref="W29" si="160">+SUM(W30:W33)</f>
        <v>0</v>
      </c>
      <c r="X29" s="65">
        <f>+V29+U29+T29+S29+R29+Tabla4[[#This Row],[Columna173]]</f>
        <v>433</v>
      </c>
      <c r="Y29" s="39">
        <f>+SUM(Y30:Y33)</f>
        <v>0</v>
      </c>
      <c r="Z29" s="39">
        <f t="shared" ref="Z29" si="161">+SUM(Z30:Z33)</f>
        <v>0</v>
      </c>
      <c r="AA29" s="39">
        <f t="shared" ref="AA29" si="162">+SUM(AA30:AA33)</f>
        <v>463</v>
      </c>
      <c r="AB29" s="39">
        <f t="shared" ref="AB29" si="163">+SUM(AB30:AB33)</f>
        <v>0</v>
      </c>
      <c r="AC29" s="39">
        <f t="shared" ref="AC29" si="164">+SUM(AC30:AC33)</f>
        <v>0</v>
      </c>
      <c r="AD29" s="39">
        <f t="shared" ref="AD29" si="165">+SUM(AD30:AD33)</f>
        <v>0</v>
      </c>
      <c r="AE29" s="39">
        <f>+AC29+AB29+AA29+Z29+Y29+Tabla4[[#This Row],[Columna222]]</f>
        <v>463</v>
      </c>
      <c r="AF29" s="40">
        <f t="shared" si="20"/>
        <v>5552</v>
      </c>
    </row>
    <row r="30" spans="2:32" s="50" customFormat="1" ht="30" x14ac:dyDescent="0.25">
      <c r="B30" s="43" t="s">
        <v>127</v>
      </c>
      <c r="C30" s="44" t="s">
        <v>26</v>
      </c>
      <c r="D30" s="45">
        <v>0</v>
      </c>
      <c r="E30" s="45">
        <v>0</v>
      </c>
      <c r="F30" s="45">
        <v>0</v>
      </c>
      <c r="G30" s="45">
        <v>0</v>
      </c>
      <c r="H30" s="45">
        <v>0</v>
      </c>
      <c r="I30" s="45">
        <v>0</v>
      </c>
      <c r="J30" s="45">
        <f>+H30+G30+F30+E30+D30+Tabla4[[#This Row],[Columna73]]</f>
        <v>0</v>
      </c>
      <c r="K30" s="46">
        <v>0</v>
      </c>
      <c r="L30" s="46">
        <v>0</v>
      </c>
      <c r="M30" s="46">
        <v>0</v>
      </c>
      <c r="N30" s="46">
        <v>0</v>
      </c>
      <c r="O30" s="46">
        <v>0</v>
      </c>
      <c r="P30" s="46">
        <v>4000</v>
      </c>
      <c r="Q30" s="46">
        <f>+O30+N30+M30+L30+K30+Tabla4[[#This Row],[Columna123]]</f>
        <v>4000</v>
      </c>
      <c r="R30" s="47">
        <v>0</v>
      </c>
      <c r="S30" s="47">
        <v>0</v>
      </c>
      <c r="T30" s="47">
        <v>0</v>
      </c>
      <c r="U30" s="47">
        <v>0</v>
      </c>
      <c r="V30" s="47">
        <v>0</v>
      </c>
      <c r="W30" s="31">
        <v>0</v>
      </c>
      <c r="X30" s="31">
        <f>+V30+U30+T30+S30+R30+Tabla4[[#This Row],[Columna173]]</f>
        <v>0</v>
      </c>
      <c r="Y30" s="48">
        <v>0</v>
      </c>
      <c r="Z30" s="48">
        <v>0</v>
      </c>
      <c r="AA30" s="48">
        <v>0</v>
      </c>
      <c r="AB30" s="48">
        <v>0</v>
      </c>
      <c r="AC30" s="48">
        <v>0</v>
      </c>
      <c r="AD30" s="48">
        <v>0</v>
      </c>
      <c r="AE30" s="48">
        <f>+AC30+AB30+AA30+Z30+Y30+Tabla4[[#This Row],[Columna222]]</f>
        <v>0</v>
      </c>
      <c r="AF30" s="49">
        <f t="shared" ref="AF30:AF32" si="166">+AE30+X30+Q30+J30</f>
        <v>4000</v>
      </c>
    </row>
    <row r="31" spans="2:32" s="50" customFormat="1" ht="30" x14ac:dyDescent="0.25">
      <c r="B31" s="43" t="s">
        <v>127</v>
      </c>
      <c r="C31" s="44" t="s">
        <v>27</v>
      </c>
      <c r="D31" s="45">
        <v>0</v>
      </c>
      <c r="E31" s="45">
        <v>0</v>
      </c>
      <c r="F31" s="45">
        <v>60</v>
      </c>
      <c r="G31" s="45">
        <v>0</v>
      </c>
      <c r="H31" s="45">
        <v>0</v>
      </c>
      <c r="I31" s="45">
        <v>0</v>
      </c>
      <c r="J31" s="45">
        <f>+H31+G31+F31+E31+D31+Tabla4[[#This Row],[Columna73]]</f>
        <v>60</v>
      </c>
      <c r="K31" s="46">
        <v>0</v>
      </c>
      <c r="L31" s="46">
        <v>0</v>
      </c>
      <c r="M31" s="46">
        <v>30</v>
      </c>
      <c r="N31" s="46">
        <v>0</v>
      </c>
      <c r="O31" s="46">
        <v>0</v>
      </c>
      <c r="P31" s="46">
        <v>0</v>
      </c>
      <c r="Q31" s="46">
        <f>+O31+N31+M31+L31+K31+Tabla4[[#This Row],[Columna123]]</f>
        <v>30</v>
      </c>
      <c r="R31" s="47">
        <v>0</v>
      </c>
      <c r="S31" s="47">
        <v>0</v>
      </c>
      <c r="T31" s="47">
        <v>30</v>
      </c>
      <c r="U31" s="47">
        <v>0</v>
      </c>
      <c r="V31" s="47">
        <v>0</v>
      </c>
      <c r="W31" s="31">
        <v>0</v>
      </c>
      <c r="X31" s="31">
        <f>+V31+U31+T31+S31+R31+Tabla4[[#This Row],[Columna173]]</f>
        <v>30</v>
      </c>
      <c r="Y31" s="48">
        <v>0</v>
      </c>
      <c r="Z31" s="48">
        <v>0</v>
      </c>
      <c r="AA31" s="48">
        <v>30</v>
      </c>
      <c r="AB31" s="48">
        <v>0</v>
      </c>
      <c r="AC31" s="48">
        <v>0</v>
      </c>
      <c r="AD31" s="48">
        <v>0</v>
      </c>
      <c r="AE31" s="48">
        <f>+AC31+AB31+AA31+Z31+Y31+Tabla4[[#This Row],[Columna222]]</f>
        <v>30</v>
      </c>
      <c r="AF31" s="49">
        <f t="shared" si="166"/>
        <v>150</v>
      </c>
    </row>
    <row r="32" spans="2:32" s="50" customFormat="1" x14ac:dyDescent="0.25">
      <c r="B32" s="43" t="s">
        <v>127</v>
      </c>
      <c r="C32" s="44" t="s">
        <v>123</v>
      </c>
      <c r="D32" s="45">
        <v>0</v>
      </c>
      <c r="E32" s="45">
        <v>0</v>
      </c>
      <c r="F32" s="45">
        <v>93</v>
      </c>
      <c r="G32" s="45">
        <v>0</v>
      </c>
      <c r="H32" s="45">
        <v>0</v>
      </c>
      <c r="I32" s="45">
        <v>0</v>
      </c>
      <c r="J32" s="45">
        <f>+H32+G32+F32+E32+D32+Tabla4[[#This Row],[Columna73]]</f>
        <v>93</v>
      </c>
      <c r="K32" s="46">
        <v>0</v>
      </c>
      <c r="L32" s="46">
        <v>0</v>
      </c>
      <c r="M32" s="46">
        <v>373</v>
      </c>
      <c r="N32" s="46">
        <v>0</v>
      </c>
      <c r="O32" s="46">
        <v>0</v>
      </c>
      <c r="P32" s="46">
        <v>0</v>
      </c>
      <c r="Q32" s="46">
        <f>+O32+N32+M32+L32+K32+Tabla4[[#This Row],[Columna123]]</f>
        <v>373</v>
      </c>
      <c r="R32" s="47">
        <v>0</v>
      </c>
      <c r="S32" s="47">
        <v>0</v>
      </c>
      <c r="T32" s="47">
        <v>403</v>
      </c>
      <c r="U32" s="47">
        <v>0</v>
      </c>
      <c r="V32" s="47">
        <v>0</v>
      </c>
      <c r="W32" s="31">
        <v>0</v>
      </c>
      <c r="X32" s="31">
        <f>+V32+U32+T32+S32+R32+Tabla4[[#This Row],[Columna173]]</f>
        <v>403</v>
      </c>
      <c r="Y32" s="48">
        <v>0</v>
      </c>
      <c r="Z32" s="48">
        <v>0</v>
      </c>
      <c r="AA32" s="48">
        <v>433</v>
      </c>
      <c r="AB32" s="48">
        <v>0</v>
      </c>
      <c r="AC32" s="48">
        <v>0</v>
      </c>
      <c r="AD32" s="48">
        <v>0</v>
      </c>
      <c r="AE32" s="48">
        <f>+AC32+AB32+AA32+Z32+Y32+Tabla4[[#This Row],[Columna222]]</f>
        <v>433</v>
      </c>
      <c r="AF32" s="49">
        <f t="shared" si="166"/>
        <v>1302</v>
      </c>
    </row>
    <row r="33" spans="2:32" s="50" customFormat="1" x14ac:dyDescent="0.25">
      <c r="B33" s="43" t="s">
        <v>127</v>
      </c>
      <c r="C33" s="44" t="s">
        <v>29</v>
      </c>
      <c r="D33" s="45">
        <v>0</v>
      </c>
      <c r="E33" s="45">
        <v>0</v>
      </c>
      <c r="F33" s="45">
        <v>0</v>
      </c>
      <c r="G33" s="45">
        <v>0</v>
      </c>
      <c r="H33" s="45">
        <v>0</v>
      </c>
      <c r="I33" s="45">
        <v>100</v>
      </c>
      <c r="J33" s="45">
        <f>+H33+G33+F33+E33+D33+Tabla4[[#This Row],[Columna73]]</f>
        <v>100</v>
      </c>
      <c r="K33" s="46">
        <v>0</v>
      </c>
      <c r="L33" s="46">
        <v>0</v>
      </c>
      <c r="M33" s="46">
        <v>0</v>
      </c>
      <c r="N33" s="46">
        <v>0</v>
      </c>
      <c r="O33" s="46">
        <v>0</v>
      </c>
      <c r="P33" s="46">
        <v>0</v>
      </c>
      <c r="Q33" s="46">
        <f>+O33+N33+M33+L33+K33+Tabla4[[#This Row],[Columna123]]</f>
        <v>0</v>
      </c>
      <c r="R33" s="47">
        <v>0</v>
      </c>
      <c r="S33" s="47">
        <v>0</v>
      </c>
      <c r="T33" s="47">
        <v>0</v>
      </c>
      <c r="U33" s="47">
        <v>0</v>
      </c>
      <c r="V33" s="47">
        <v>0</v>
      </c>
      <c r="W33" s="31">
        <v>0</v>
      </c>
      <c r="X33" s="31">
        <f>+V33+U33+T33+S33+R33+Tabla4[[#This Row],[Columna173]]</f>
        <v>0</v>
      </c>
      <c r="Y33" s="48">
        <v>0</v>
      </c>
      <c r="Z33" s="48">
        <v>0</v>
      </c>
      <c r="AA33" s="48">
        <v>0</v>
      </c>
      <c r="AB33" s="48">
        <v>0</v>
      </c>
      <c r="AC33" s="48">
        <v>0</v>
      </c>
      <c r="AD33" s="48">
        <v>0</v>
      </c>
      <c r="AE33" s="48">
        <f>+AC33+AB33+AA33+Z33+Y33+Tabla4[[#This Row],[Columna222]]</f>
        <v>0</v>
      </c>
      <c r="AF33" s="49">
        <f t="shared" si="20"/>
        <v>100</v>
      </c>
    </row>
    <row r="34" spans="2:32" x14ac:dyDescent="0.25">
      <c r="B34" s="69" t="s">
        <v>113</v>
      </c>
      <c r="C34" s="70" t="s">
        <v>31</v>
      </c>
      <c r="D34" s="36">
        <f>+D35+D39+D43+D54+D57</f>
        <v>15510</v>
      </c>
      <c r="E34" s="36">
        <f t="shared" ref="E34:I34" si="167">+E35+E39+E43+E54+E57</f>
        <v>440</v>
      </c>
      <c r="F34" s="36">
        <f t="shared" si="167"/>
        <v>1400</v>
      </c>
      <c r="G34" s="36">
        <f t="shared" si="167"/>
        <v>2500</v>
      </c>
      <c r="H34" s="36">
        <f t="shared" si="167"/>
        <v>13500</v>
      </c>
      <c r="I34" s="36">
        <f t="shared" si="167"/>
        <v>0</v>
      </c>
      <c r="J34" s="36">
        <f>+H34+G34+F34+E34+D34+Tabla4[[#This Row],[Columna73]]</f>
        <v>33350</v>
      </c>
      <c r="K34" s="37">
        <f>+K35+K39+K43+K54+K57</f>
        <v>15222</v>
      </c>
      <c r="L34" s="37">
        <f t="shared" ref="L34" si="168">+L35+L39+L43+L54+L57</f>
        <v>40</v>
      </c>
      <c r="M34" s="37">
        <f t="shared" ref="M34" si="169">+M35+M39+M43+M54+M57</f>
        <v>2677</v>
      </c>
      <c r="N34" s="37">
        <f t="shared" ref="N34" si="170">+N35+N39+N43+N54+N57</f>
        <v>1500</v>
      </c>
      <c r="O34" s="37">
        <f t="shared" ref="O34" si="171">+O35+O39+O43+O54+O57</f>
        <v>14440</v>
      </c>
      <c r="P34" s="37">
        <f t="shared" ref="P34" si="172">+P35+P39+P43+P54+P57</f>
        <v>7400</v>
      </c>
      <c r="Q34" s="37">
        <f>+O34+N34+M34+L34+K34+Tabla4[[#This Row],[Columna123]]</f>
        <v>41279</v>
      </c>
      <c r="R34" s="38">
        <f>+R35+R39+R43+R54+R57</f>
        <v>15241</v>
      </c>
      <c r="S34" s="38">
        <f t="shared" ref="S34" si="173">+S35+S39+S43+S54+S57</f>
        <v>0</v>
      </c>
      <c r="T34" s="38">
        <f t="shared" ref="T34" si="174">+T35+T39+T43+T54+T57</f>
        <v>2900</v>
      </c>
      <c r="U34" s="38">
        <f t="shared" ref="U34" si="175">+U35+U39+U43+U54+U57</f>
        <v>1500</v>
      </c>
      <c r="V34" s="38">
        <f t="shared" ref="V34" si="176">+V35+V39+V43+V54+V57</f>
        <v>15010</v>
      </c>
      <c r="W34" s="65">
        <f t="shared" ref="W34" si="177">+W35+W39+W43+W54+W57</f>
        <v>14200</v>
      </c>
      <c r="X34" s="65">
        <f>+V34+U34+T34+S34+R34+Tabla4[[#This Row],[Columna173]]</f>
        <v>48851</v>
      </c>
      <c r="Y34" s="39">
        <f>+Y35+Y39+Y43+Y54+Y57</f>
        <v>15261</v>
      </c>
      <c r="Z34" s="39">
        <f t="shared" ref="Z34" si="178">+Z35+Z39+Z43+Z54+Z57</f>
        <v>0</v>
      </c>
      <c r="AA34" s="39">
        <f t="shared" ref="AA34" si="179">+AA35+AA39+AA43+AA54+AA57</f>
        <v>3122</v>
      </c>
      <c r="AB34" s="39">
        <f t="shared" ref="AB34" si="180">+AB35+AB39+AB43+AB54+AB57</f>
        <v>500</v>
      </c>
      <c r="AC34" s="39">
        <f t="shared" ref="AC34" si="181">+AC35+AC39+AC43+AC54+AC57</f>
        <v>15640</v>
      </c>
      <c r="AD34" s="39">
        <f t="shared" ref="AD34" si="182">+AD35+AD39+AD43+AD54+AD57</f>
        <v>0</v>
      </c>
      <c r="AE34" s="39">
        <f>+AC34+AB34+AA34+Z34+Y34+Tabla4[[#This Row],[Columna222]]</f>
        <v>34523</v>
      </c>
      <c r="AF34" s="40">
        <f t="shared" si="20"/>
        <v>158003</v>
      </c>
    </row>
    <row r="35" spans="2:32" x14ac:dyDescent="0.25">
      <c r="B35" s="34" t="s">
        <v>112</v>
      </c>
      <c r="C35" s="35" t="s">
        <v>32</v>
      </c>
      <c r="D35" s="36">
        <f>+D36</f>
        <v>1725</v>
      </c>
      <c r="E35" s="36">
        <f t="shared" ref="E35:I35" si="183">+E36</f>
        <v>0</v>
      </c>
      <c r="F35" s="36">
        <f t="shared" si="183"/>
        <v>0</v>
      </c>
      <c r="G35" s="36">
        <f t="shared" si="183"/>
        <v>0</v>
      </c>
      <c r="H35" s="36">
        <f t="shared" si="183"/>
        <v>0</v>
      </c>
      <c r="I35" s="36">
        <f t="shared" si="183"/>
        <v>0</v>
      </c>
      <c r="J35" s="36">
        <f>+H35+G35+F35+E35+D35+Tabla4[[#This Row],[Columna73]]</f>
        <v>1725</v>
      </c>
      <c r="K35" s="37">
        <f>+K36</f>
        <v>1730</v>
      </c>
      <c r="L35" s="37">
        <f t="shared" ref="L35" si="184">+L36</f>
        <v>0</v>
      </c>
      <c r="M35" s="37">
        <f t="shared" ref="M35" si="185">+M36</f>
        <v>0</v>
      </c>
      <c r="N35" s="37">
        <f t="shared" ref="N35" si="186">+N36</f>
        <v>0</v>
      </c>
      <c r="O35" s="37">
        <f t="shared" ref="O35" si="187">+O36</f>
        <v>0</v>
      </c>
      <c r="P35" s="37">
        <f t="shared" ref="P35" si="188">+P36</f>
        <v>0</v>
      </c>
      <c r="Q35" s="37">
        <f>+O35+N35+M35+L35+K35+Tabla4[[#This Row],[Columna123]]</f>
        <v>1730</v>
      </c>
      <c r="R35" s="38">
        <f>+R36</f>
        <v>1735</v>
      </c>
      <c r="S35" s="38">
        <f t="shared" ref="S35" si="189">+S36</f>
        <v>0</v>
      </c>
      <c r="T35" s="38">
        <f t="shared" ref="T35" si="190">+T36</f>
        <v>0</v>
      </c>
      <c r="U35" s="38">
        <f t="shared" ref="U35" si="191">+U36</f>
        <v>0</v>
      </c>
      <c r="V35" s="38">
        <f t="shared" ref="V35" si="192">+V36</f>
        <v>0</v>
      </c>
      <c r="W35" s="65">
        <f t="shared" ref="W35" si="193">+W36</f>
        <v>0</v>
      </c>
      <c r="X35" s="65">
        <f>+V35+U35+T35+S35+R35+Tabla4[[#This Row],[Columna173]]</f>
        <v>1735</v>
      </c>
      <c r="Y35" s="39">
        <f>+Y36</f>
        <v>1740</v>
      </c>
      <c r="Z35" s="39">
        <f t="shared" ref="Z35" si="194">+Z36</f>
        <v>0</v>
      </c>
      <c r="AA35" s="39">
        <f t="shared" ref="AA35" si="195">+AA36</f>
        <v>0</v>
      </c>
      <c r="AB35" s="39">
        <f t="shared" ref="AB35" si="196">+AB36</f>
        <v>0</v>
      </c>
      <c r="AC35" s="39">
        <f t="shared" ref="AC35" si="197">+AC36</f>
        <v>0</v>
      </c>
      <c r="AD35" s="39">
        <f t="shared" ref="AD35" si="198">+AD36</f>
        <v>0</v>
      </c>
      <c r="AE35" s="39">
        <f>+AC35+AB35+AA35+Z35+Y35+Tabla4[[#This Row],[Columna222]]</f>
        <v>1740</v>
      </c>
      <c r="AF35" s="40">
        <f t="shared" si="20"/>
        <v>6930</v>
      </c>
    </row>
    <row r="36" spans="2:32" ht="45" x14ac:dyDescent="0.25">
      <c r="B36" s="41" t="s">
        <v>120</v>
      </c>
      <c r="C36" s="42" t="s">
        <v>33</v>
      </c>
      <c r="D36" s="36">
        <f>+SUM(D37:D38)</f>
        <v>1725</v>
      </c>
      <c r="E36" s="36">
        <f t="shared" ref="E36:I36" si="199">+SUM(E37:E38)</f>
        <v>0</v>
      </c>
      <c r="F36" s="36">
        <f t="shared" si="199"/>
        <v>0</v>
      </c>
      <c r="G36" s="36">
        <f t="shared" si="199"/>
        <v>0</v>
      </c>
      <c r="H36" s="36">
        <f t="shared" si="199"/>
        <v>0</v>
      </c>
      <c r="I36" s="36">
        <f t="shared" si="199"/>
        <v>0</v>
      </c>
      <c r="J36" s="36">
        <f>+H36+G36+F36+E36+D36+Tabla4[[#This Row],[Columna73]]</f>
        <v>1725</v>
      </c>
      <c r="K36" s="37">
        <f>+SUM(K37:K38)</f>
        <v>1730</v>
      </c>
      <c r="L36" s="37">
        <f t="shared" ref="L36" si="200">+SUM(L37:L38)</f>
        <v>0</v>
      </c>
      <c r="M36" s="37">
        <f t="shared" ref="M36" si="201">+SUM(M37:M38)</f>
        <v>0</v>
      </c>
      <c r="N36" s="37">
        <f t="shared" ref="N36" si="202">+SUM(N37:N38)</f>
        <v>0</v>
      </c>
      <c r="O36" s="37">
        <f t="shared" ref="O36" si="203">+SUM(O37:O38)</f>
        <v>0</v>
      </c>
      <c r="P36" s="37">
        <f t="shared" ref="P36" si="204">+SUM(P37:P38)</f>
        <v>0</v>
      </c>
      <c r="Q36" s="37">
        <f>+O36+N36+M36+L36+K36+Tabla4[[#This Row],[Columna123]]</f>
        <v>1730</v>
      </c>
      <c r="R36" s="38">
        <f>+SUM(R37:R38)</f>
        <v>1735</v>
      </c>
      <c r="S36" s="38">
        <f t="shared" ref="S36" si="205">+SUM(S37:S38)</f>
        <v>0</v>
      </c>
      <c r="T36" s="38">
        <f t="shared" ref="T36" si="206">+SUM(T37:T38)</f>
        <v>0</v>
      </c>
      <c r="U36" s="38">
        <f t="shared" ref="U36" si="207">+SUM(U37:U38)</f>
        <v>0</v>
      </c>
      <c r="V36" s="38">
        <f t="shared" ref="V36" si="208">+SUM(V37:V38)</f>
        <v>0</v>
      </c>
      <c r="W36" s="65">
        <f t="shared" ref="W36" si="209">+SUM(W37:W38)</f>
        <v>0</v>
      </c>
      <c r="X36" s="65">
        <f>+V36+U36+T36+S36+R36+Tabla4[[#This Row],[Columna173]]</f>
        <v>1735</v>
      </c>
      <c r="Y36" s="39">
        <f>+SUM(Y37:Y38)</f>
        <v>1740</v>
      </c>
      <c r="Z36" s="39">
        <f t="shared" ref="Z36" si="210">+SUM(Z37:Z38)</f>
        <v>0</v>
      </c>
      <c r="AA36" s="39">
        <f t="shared" ref="AA36" si="211">+SUM(AA37:AA38)</f>
        <v>0</v>
      </c>
      <c r="AB36" s="39">
        <f t="shared" ref="AB36" si="212">+SUM(AB37:AB38)</f>
        <v>0</v>
      </c>
      <c r="AC36" s="39">
        <f t="shared" ref="AC36" si="213">+SUM(AC37:AC38)</f>
        <v>0</v>
      </c>
      <c r="AD36" s="39">
        <f t="shared" ref="AD36" si="214">+SUM(AD37:AD38)</f>
        <v>0</v>
      </c>
      <c r="AE36" s="39">
        <f>+AC36+AB36+AA36+Z36+Y36+Tabla4[[#This Row],[Columna222]]</f>
        <v>1740</v>
      </c>
      <c r="AF36" s="40">
        <f t="shared" ref="AF36:AF66" si="215">+AE36+X36+Q36+J36</f>
        <v>6930</v>
      </c>
    </row>
    <row r="37" spans="2:32" s="50" customFormat="1" ht="45" x14ac:dyDescent="0.25">
      <c r="B37" s="43" t="s">
        <v>127</v>
      </c>
      <c r="C37" s="44" t="s">
        <v>34</v>
      </c>
      <c r="D37" s="45">
        <f>674+282</f>
        <v>956</v>
      </c>
      <c r="E37" s="45">
        <v>0</v>
      </c>
      <c r="F37" s="45">
        <v>0</v>
      </c>
      <c r="G37" s="45">
        <v>0</v>
      </c>
      <c r="H37" s="45">
        <v>0</v>
      </c>
      <c r="I37" s="45">
        <v>0</v>
      </c>
      <c r="J37" s="45">
        <f>+H37+G37+F37+E37+D37+Tabla4[[#This Row],[Columna73]]</f>
        <v>956</v>
      </c>
      <c r="K37" s="37">
        <f>676+283</f>
        <v>959</v>
      </c>
      <c r="L37" s="46">
        <v>0</v>
      </c>
      <c r="M37" s="46">
        <v>0</v>
      </c>
      <c r="N37" s="46">
        <v>0</v>
      </c>
      <c r="O37" s="46">
        <v>0</v>
      </c>
      <c r="P37" s="46">
        <v>0</v>
      </c>
      <c r="Q37" s="46">
        <f>+O37+N37+M37+L37+K37+Tabla4[[#This Row],[Columna123]]</f>
        <v>959</v>
      </c>
      <c r="R37" s="47">
        <f>678+284</f>
        <v>962</v>
      </c>
      <c r="S37" s="47">
        <v>0</v>
      </c>
      <c r="T37" s="47">
        <v>0</v>
      </c>
      <c r="U37" s="47">
        <v>0</v>
      </c>
      <c r="V37" s="47">
        <v>0</v>
      </c>
      <c r="W37" s="47">
        <v>0</v>
      </c>
      <c r="X37" s="31">
        <f>+V37+U37+T37+S37+R37+Tabla4[[#This Row],[Columna173]]</f>
        <v>962</v>
      </c>
      <c r="Y37" s="48">
        <f>680+285</f>
        <v>965</v>
      </c>
      <c r="Z37" s="48">
        <v>0</v>
      </c>
      <c r="AA37" s="48">
        <v>0</v>
      </c>
      <c r="AB37" s="48">
        <v>0</v>
      </c>
      <c r="AC37" s="48">
        <v>0</v>
      </c>
      <c r="AD37" s="48">
        <v>0</v>
      </c>
      <c r="AE37" s="48">
        <f>+AC37+AB37+AA37+Z37+Y37+Tabla4[[#This Row],[Columna222]]</f>
        <v>965</v>
      </c>
      <c r="AF37" s="49">
        <f t="shared" ref="AF37" si="216">+AE37+X37+Q37+J37</f>
        <v>3842</v>
      </c>
    </row>
    <row r="38" spans="2:32" s="50" customFormat="1" ht="30" x14ac:dyDescent="0.25">
      <c r="B38" s="43" t="s">
        <v>127</v>
      </c>
      <c r="C38" s="44" t="s">
        <v>35</v>
      </c>
      <c r="D38" s="45">
        <f>769</f>
        <v>769</v>
      </c>
      <c r="E38" s="45">
        <v>0</v>
      </c>
      <c r="F38" s="45">
        <v>0</v>
      </c>
      <c r="G38" s="45">
        <v>0</v>
      </c>
      <c r="H38" s="45">
        <v>0</v>
      </c>
      <c r="I38" s="45">
        <v>0</v>
      </c>
      <c r="J38" s="45">
        <f>+H38+G38+F38+E38+D38+Tabla4[[#This Row],[Columna73]]</f>
        <v>769</v>
      </c>
      <c r="K38" s="37">
        <v>771</v>
      </c>
      <c r="L38" s="46">
        <v>0</v>
      </c>
      <c r="M38" s="46">
        <v>0</v>
      </c>
      <c r="N38" s="46">
        <v>0</v>
      </c>
      <c r="O38" s="46">
        <v>0</v>
      </c>
      <c r="P38" s="46">
        <v>0</v>
      </c>
      <c r="Q38" s="46">
        <f>+O38+N38+M38+L38+K38+Tabla4[[#This Row],[Columna123]]</f>
        <v>771</v>
      </c>
      <c r="R38" s="47">
        <v>773</v>
      </c>
      <c r="S38" s="47">
        <v>0</v>
      </c>
      <c r="T38" s="47">
        <v>0</v>
      </c>
      <c r="U38" s="47">
        <v>0</v>
      </c>
      <c r="V38" s="47">
        <v>0</v>
      </c>
      <c r="W38" s="47">
        <v>0</v>
      </c>
      <c r="X38" s="31">
        <f>+V38+U38+T38+S38+R38+Tabla4[[#This Row],[Columna173]]</f>
        <v>773</v>
      </c>
      <c r="Y38" s="48">
        <v>775</v>
      </c>
      <c r="Z38" s="48">
        <v>0</v>
      </c>
      <c r="AA38" s="48">
        <v>0</v>
      </c>
      <c r="AB38" s="48">
        <v>0</v>
      </c>
      <c r="AC38" s="48">
        <v>0</v>
      </c>
      <c r="AD38" s="48">
        <v>0</v>
      </c>
      <c r="AE38" s="48">
        <f>+AC38+AB38+AA38+Z38+Y38+Tabla4[[#This Row],[Columna222]]</f>
        <v>775</v>
      </c>
      <c r="AF38" s="49">
        <f t="shared" si="215"/>
        <v>3088</v>
      </c>
    </row>
    <row r="39" spans="2:32" x14ac:dyDescent="0.25">
      <c r="B39" s="34" t="s">
        <v>112</v>
      </c>
      <c r="C39" s="35" t="s">
        <v>169</v>
      </c>
      <c r="D39" s="36">
        <f>+D40</f>
        <v>12263</v>
      </c>
      <c r="E39" s="36">
        <f t="shared" ref="E39:I39" si="217">+E40</f>
        <v>0</v>
      </c>
      <c r="F39" s="36">
        <f t="shared" si="217"/>
        <v>0</v>
      </c>
      <c r="G39" s="36">
        <f t="shared" si="217"/>
        <v>0</v>
      </c>
      <c r="H39" s="36">
        <f t="shared" si="217"/>
        <v>13500</v>
      </c>
      <c r="I39" s="36">
        <f t="shared" si="217"/>
        <v>0</v>
      </c>
      <c r="J39" s="36">
        <f>+H39+G39+F39+E39+D39+Tabla4[[#This Row],[Columna73]]</f>
        <v>25763</v>
      </c>
      <c r="K39" s="37">
        <f>+K40</f>
        <v>12299</v>
      </c>
      <c r="L39" s="37">
        <f t="shared" ref="L39" si="218">+L40</f>
        <v>0</v>
      </c>
      <c r="M39" s="37">
        <f t="shared" ref="M39" si="219">+M40</f>
        <v>0</v>
      </c>
      <c r="N39" s="37">
        <f t="shared" ref="N39" si="220">+N40</f>
        <v>0</v>
      </c>
      <c r="O39" s="37">
        <f t="shared" ref="O39" si="221">+O40</f>
        <v>14100</v>
      </c>
      <c r="P39" s="37">
        <f t="shared" ref="P39" si="222">+P40</f>
        <v>0</v>
      </c>
      <c r="Q39" s="37">
        <f>+O39+N39+M39+L39+K39+Tabla4[[#This Row],[Columna123]]</f>
        <v>26399</v>
      </c>
      <c r="R39" s="38">
        <f>+R40</f>
        <v>12336</v>
      </c>
      <c r="S39" s="38">
        <f t="shared" ref="S39" si="223">+S40</f>
        <v>0</v>
      </c>
      <c r="T39" s="38">
        <f t="shared" ref="T39" si="224">+T40</f>
        <v>0</v>
      </c>
      <c r="U39" s="38">
        <f t="shared" ref="U39" si="225">+U40</f>
        <v>0</v>
      </c>
      <c r="V39" s="38">
        <f t="shared" ref="V39" si="226">+V40</f>
        <v>14600</v>
      </c>
      <c r="W39" s="65">
        <f t="shared" ref="W39" si="227">+W40</f>
        <v>0</v>
      </c>
      <c r="X39" s="65">
        <f>+V39+U39+T39+S39+R39+Tabla4[[#This Row],[Columna173]]</f>
        <v>26936</v>
      </c>
      <c r="Y39" s="39">
        <f>+Y40</f>
        <v>12373</v>
      </c>
      <c r="Z39" s="39">
        <f t="shared" ref="Z39" si="228">+Z40</f>
        <v>0</v>
      </c>
      <c r="AA39" s="39">
        <f t="shared" ref="AA39" si="229">+AA40</f>
        <v>0</v>
      </c>
      <c r="AB39" s="39">
        <f t="shared" ref="AB39" si="230">+AB40</f>
        <v>0</v>
      </c>
      <c r="AC39" s="39">
        <f t="shared" ref="AC39" si="231">+AC40</f>
        <v>15200</v>
      </c>
      <c r="AD39" s="39">
        <f t="shared" ref="AD39" si="232">+AD40</f>
        <v>0</v>
      </c>
      <c r="AE39" s="39">
        <f>+AC39+AB39+AA39+Z39+Y39+Tabla4[[#This Row],[Columna222]]</f>
        <v>27573</v>
      </c>
      <c r="AF39" s="40">
        <f t="shared" si="215"/>
        <v>106671</v>
      </c>
    </row>
    <row r="40" spans="2:32" ht="60" x14ac:dyDescent="0.25">
      <c r="B40" s="41" t="s">
        <v>120</v>
      </c>
      <c r="C40" s="42" t="s">
        <v>37</v>
      </c>
      <c r="D40" s="36">
        <f>+D41+D42</f>
        <v>12263</v>
      </c>
      <c r="E40" s="36">
        <f t="shared" ref="E40:I40" si="233">+E41+E42</f>
        <v>0</v>
      </c>
      <c r="F40" s="36">
        <f t="shared" si="233"/>
        <v>0</v>
      </c>
      <c r="G40" s="36">
        <f t="shared" si="233"/>
        <v>0</v>
      </c>
      <c r="H40" s="36">
        <f t="shared" si="233"/>
        <v>13500</v>
      </c>
      <c r="I40" s="36">
        <f t="shared" si="233"/>
        <v>0</v>
      </c>
      <c r="J40" s="36">
        <f>+H40+G40+F40+E40+D40+Tabla4[[#This Row],[Columna73]]</f>
        <v>25763</v>
      </c>
      <c r="K40" s="37">
        <f>+K41+K42</f>
        <v>12299</v>
      </c>
      <c r="L40" s="37">
        <f t="shared" ref="L40" si="234">+L41+L42</f>
        <v>0</v>
      </c>
      <c r="M40" s="37">
        <f t="shared" ref="M40" si="235">+M41+M42</f>
        <v>0</v>
      </c>
      <c r="N40" s="37">
        <f t="shared" ref="N40" si="236">+N41+N42</f>
        <v>0</v>
      </c>
      <c r="O40" s="37">
        <f t="shared" ref="O40" si="237">+O41+O42</f>
        <v>14100</v>
      </c>
      <c r="P40" s="37">
        <f t="shared" ref="P40" si="238">+P41+P42</f>
        <v>0</v>
      </c>
      <c r="Q40" s="37">
        <f>+O40+N40+M40+L40+K40+Tabla4[[#This Row],[Columna123]]</f>
        <v>26399</v>
      </c>
      <c r="R40" s="38">
        <f>+R41+R42</f>
        <v>12336</v>
      </c>
      <c r="S40" s="38">
        <f t="shared" ref="S40" si="239">+S41+S42</f>
        <v>0</v>
      </c>
      <c r="T40" s="38">
        <f t="shared" ref="T40" si="240">+T41+T42</f>
        <v>0</v>
      </c>
      <c r="U40" s="38">
        <f t="shared" ref="U40" si="241">+U41+U42</f>
        <v>0</v>
      </c>
      <c r="V40" s="38">
        <f t="shared" ref="V40" si="242">+V41+V42</f>
        <v>14600</v>
      </c>
      <c r="W40" s="65">
        <f t="shared" ref="W40" si="243">+W41+W42</f>
        <v>0</v>
      </c>
      <c r="X40" s="65">
        <f>+V40+U40+T40+S40+R40+Tabla4[[#This Row],[Columna173]]</f>
        <v>26936</v>
      </c>
      <c r="Y40" s="39">
        <f>+Y41+Y42</f>
        <v>12373</v>
      </c>
      <c r="Z40" s="39">
        <f t="shared" ref="Z40" si="244">+Z41+Z42</f>
        <v>0</v>
      </c>
      <c r="AA40" s="39">
        <f t="shared" ref="AA40" si="245">+AA41+AA42</f>
        <v>0</v>
      </c>
      <c r="AB40" s="39">
        <f t="shared" ref="AB40" si="246">+AB41+AB42</f>
        <v>0</v>
      </c>
      <c r="AC40" s="39">
        <f t="shared" ref="AC40" si="247">+AC41+AC42</f>
        <v>15200</v>
      </c>
      <c r="AD40" s="39">
        <f t="shared" ref="AD40" si="248">+AD41+AD42</f>
        <v>0</v>
      </c>
      <c r="AE40" s="39">
        <f>+AC40+AB40+AA40+Z40+Y40+Tabla4[[#This Row],[Columna222]]</f>
        <v>27573</v>
      </c>
      <c r="AF40" s="40">
        <f t="shared" si="215"/>
        <v>106671</v>
      </c>
    </row>
    <row r="41" spans="2:32" s="50" customFormat="1" x14ac:dyDescent="0.25">
      <c r="B41" s="43" t="s">
        <v>127</v>
      </c>
      <c r="C41" s="44" t="s">
        <v>38</v>
      </c>
      <c r="D41" s="45">
        <v>11204</v>
      </c>
      <c r="E41" s="45">
        <v>0</v>
      </c>
      <c r="F41" s="45">
        <v>0</v>
      </c>
      <c r="G41" s="45">
        <v>0</v>
      </c>
      <c r="H41" s="45">
        <v>13500</v>
      </c>
      <c r="I41" s="45">
        <v>0</v>
      </c>
      <c r="J41" s="45">
        <f>+H41+G41+F41+E41+D41+Tabla4[[#This Row],[Columna73]]</f>
        <v>24704</v>
      </c>
      <c r="K41" s="37">
        <v>11237</v>
      </c>
      <c r="L41" s="46">
        <v>0</v>
      </c>
      <c r="M41" s="46">
        <v>0</v>
      </c>
      <c r="N41" s="46">
        <v>0</v>
      </c>
      <c r="O41" s="46">
        <v>14100</v>
      </c>
      <c r="P41" s="46">
        <v>0</v>
      </c>
      <c r="Q41" s="46">
        <f>+O41+N41+M41+L41+K41+Tabla4[[#This Row],[Columna123]]</f>
        <v>25337</v>
      </c>
      <c r="R41" s="47">
        <v>11271</v>
      </c>
      <c r="S41" s="47">
        <v>0</v>
      </c>
      <c r="T41" s="47">
        <v>0</v>
      </c>
      <c r="U41" s="47">
        <v>0</v>
      </c>
      <c r="V41" s="47">
        <v>14600</v>
      </c>
      <c r="W41" s="31">
        <v>0</v>
      </c>
      <c r="X41" s="31">
        <f>+V41+U41+T41+S41+R41+Tabla4[[#This Row],[Columna173]]</f>
        <v>25871</v>
      </c>
      <c r="Y41" s="48">
        <v>11305</v>
      </c>
      <c r="Z41" s="48">
        <v>0</v>
      </c>
      <c r="AA41" s="48">
        <v>0</v>
      </c>
      <c r="AB41" s="48">
        <v>0</v>
      </c>
      <c r="AC41" s="48">
        <v>15200</v>
      </c>
      <c r="AD41" s="48">
        <v>0</v>
      </c>
      <c r="AE41" s="48">
        <f>+AC41+AB41+AA41+Z41+Y41+Tabla4[[#This Row],[Columna222]]</f>
        <v>26505</v>
      </c>
      <c r="AF41" s="49">
        <f t="shared" si="215"/>
        <v>102417</v>
      </c>
    </row>
    <row r="42" spans="2:32" s="50" customFormat="1" x14ac:dyDescent="0.25">
      <c r="B42" s="43" t="s">
        <v>127</v>
      </c>
      <c r="C42" s="44" t="s">
        <v>39</v>
      </c>
      <c r="D42" s="45">
        <v>1059</v>
      </c>
      <c r="E42" s="45">
        <v>0</v>
      </c>
      <c r="F42" s="45">
        <v>0</v>
      </c>
      <c r="G42" s="45">
        <v>0</v>
      </c>
      <c r="H42" s="45">
        <v>0</v>
      </c>
      <c r="I42" s="45">
        <v>0</v>
      </c>
      <c r="J42" s="45">
        <f>+H42+G42+F42+E42+D42+Tabla4[[#This Row],[Columna73]]</f>
        <v>1059</v>
      </c>
      <c r="K42" s="37">
        <v>1062</v>
      </c>
      <c r="L42" s="46">
        <v>0</v>
      </c>
      <c r="M42" s="46">
        <v>0</v>
      </c>
      <c r="N42" s="46">
        <v>0</v>
      </c>
      <c r="O42" s="46">
        <v>0</v>
      </c>
      <c r="P42" s="46">
        <v>0</v>
      </c>
      <c r="Q42" s="46">
        <f>+O42+N42+M42+L42+K42+Tabla4[[#This Row],[Columna123]]</f>
        <v>1062</v>
      </c>
      <c r="R42" s="47">
        <v>1065</v>
      </c>
      <c r="S42" s="47">
        <v>0</v>
      </c>
      <c r="T42" s="47">
        <v>0</v>
      </c>
      <c r="U42" s="47">
        <v>0</v>
      </c>
      <c r="V42" s="47">
        <v>0</v>
      </c>
      <c r="W42" s="31">
        <v>0</v>
      </c>
      <c r="X42" s="31">
        <f>+V42+U42+T42+S42+R42+Tabla4[[#This Row],[Columna173]]</f>
        <v>1065</v>
      </c>
      <c r="Y42" s="48">
        <v>1068</v>
      </c>
      <c r="Z42" s="48">
        <v>0</v>
      </c>
      <c r="AA42" s="48">
        <v>0</v>
      </c>
      <c r="AB42" s="48">
        <v>0</v>
      </c>
      <c r="AC42" s="48">
        <v>0</v>
      </c>
      <c r="AD42" s="48">
        <v>0</v>
      </c>
      <c r="AE42" s="48">
        <f>+AC42+AB42+AA42+Z42+Y42+Tabla4[[#This Row],[Columna222]]</f>
        <v>1068</v>
      </c>
      <c r="AF42" s="49">
        <f t="shared" si="215"/>
        <v>4254</v>
      </c>
    </row>
    <row r="43" spans="2:32" x14ac:dyDescent="0.25">
      <c r="B43" s="34" t="s">
        <v>112</v>
      </c>
      <c r="C43" s="35" t="s">
        <v>121</v>
      </c>
      <c r="D43" s="36">
        <f>+D44</f>
        <v>0</v>
      </c>
      <c r="E43" s="36">
        <f t="shared" ref="E43:I43" si="249">+E44</f>
        <v>440</v>
      </c>
      <c r="F43" s="36">
        <f t="shared" si="249"/>
        <v>611</v>
      </c>
      <c r="G43" s="36">
        <f t="shared" si="249"/>
        <v>0</v>
      </c>
      <c r="H43" s="36">
        <f t="shared" si="249"/>
        <v>0</v>
      </c>
      <c r="I43" s="36">
        <f t="shared" si="249"/>
        <v>0</v>
      </c>
      <c r="J43" s="36">
        <f>+H43+G43+F43+E43+D43+Tabla4[[#This Row],[Columna73]]</f>
        <v>1051</v>
      </c>
      <c r="K43" s="37">
        <f>+K44</f>
        <v>0</v>
      </c>
      <c r="L43" s="37">
        <f t="shared" ref="L43" si="250">+L44</f>
        <v>40</v>
      </c>
      <c r="M43" s="37">
        <f t="shared" ref="M43" si="251">+M44</f>
        <v>1626</v>
      </c>
      <c r="N43" s="37">
        <f t="shared" ref="N43" si="252">+N44</f>
        <v>0</v>
      </c>
      <c r="O43" s="37">
        <f t="shared" ref="O43" si="253">+O44</f>
        <v>340</v>
      </c>
      <c r="P43" s="37">
        <f t="shared" ref="P43" si="254">+P44</f>
        <v>2000</v>
      </c>
      <c r="Q43" s="37">
        <f>+O43+N43+M43+L43+K43+Tabla4[[#This Row],[Columna123]]</f>
        <v>4006</v>
      </c>
      <c r="R43" s="38">
        <f>+R44</f>
        <v>0</v>
      </c>
      <c r="S43" s="38">
        <f t="shared" ref="S43" si="255">+S44</f>
        <v>0</v>
      </c>
      <c r="T43" s="38">
        <f t="shared" ref="T43" si="256">+T44</f>
        <v>1743</v>
      </c>
      <c r="U43" s="38">
        <f t="shared" ref="U43" si="257">+U44</f>
        <v>0</v>
      </c>
      <c r="V43" s="38">
        <f t="shared" ref="V43" si="258">+V44</f>
        <v>410</v>
      </c>
      <c r="W43" s="65">
        <f t="shared" ref="W43" si="259">+W44</f>
        <v>3500</v>
      </c>
      <c r="X43" s="65">
        <f>+V43+U43+T43+S43+R43+Tabla4[[#This Row],[Columna173]]</f>
        <v>5653</v>
      </c>
      <c r="Y43" s="39">
        <f>+Y44</f>
        <v>0</v>
      </c>
      <c r="Z43" s="39">
        <f t="shared" ref="Z43" si="260">+Z44</f>
        <v>0</v>
      </c>
      <c r="AA43" s="39">
        <f t="shared" ref="AA43" si="261">+AA44</f>
        <v>1860</v>
      </c>
      <c r="AB43" s="39">
        <f t="shared" ref="AB43" si="262">+AB44</f>
        <v>0</v>
      </c>
      <c r="AC43" s="39">
        <f t="shared" ref="AC43" si="263">+AC44</f>
        <v>440</v>
      </c>
      <c r="AD43" s="39">
        <f t="shared" ref="AD43" si="264">+AD44</f>
        <v>0</v>
      </c>
      <c r="AE43" s="39">
        <f>+AC43+AB43+AA43+Z43+Y43+Tabla4[[#This Row],[Columna222]]</f>
        <v>2300</v>
      </c>
      <c r="AF43" s="40">
        <f t="shared" si="215"/>
        <v>13010</v>
      </c>
    </row>
    <row r="44" spans="2:32" x14ac:dyDescent="0.25">
      <c r="B44" s="41" t="s">
        <v>120</v>
      </c>
      <c r="C44" s="42" t="s">
        <v>42</v>
      </c>
      <c r="D44" s="36">
        <f>+SUM(D45:D53)</f>
        <v>0</v>
      </c>
      <c r="E44" s="36">
        <f t="shared" ref="E44:I44" si="265">+SUM(E45:E53)</f>
        <v>440</v>
      </c>
      <c r="F44" s="36">
        <f t="shared" si="265"/>
        <v>611</v>
      </c>
      <c r="G44" s="36">
        <f t="shared" si="265"/>
        <v>0</v>
      </c>
      <c r="H44" s="36">
        <f t="shared" si="265"/>
        <v>0</v>
      </c>
      <c r="I44" s="36">
        <f t="shared" si="265"/>
        <v>0</v>
      </c>
      <c r="J44" s="36">
        <f>+H44+G44+F44+E44+D44+Tabla4[[#This Row],[Columna73]]</f>
        <v>1051</v>
      </c>
      <c r="K44" s="37">
        <f>+SUM(K45:K53)</f>
        <v>0</v>
      </c>
      <c r="L44" s="37">
        <f t="shared" ref="L44" si="266">+SUM(L45:L53)</f>
        <v>40</v>
      </c>
      <c r="M44" s="37">
        <f t="shared" ref="M44" si="267">+SUM(M45:M53)</f>
        <v>1626</v>
      </c>
      <c r="N44" s="37">
        <f t="shared" ref="N44" si="268">+SUM(N45:N53)</f>
        <v>0</v>
      </c>
      <c r="O44" s="37">
        <f t="shared" ref="O44" si="269">+SUM(O45:O53)</f>
        <v>340</v>
      </c>
      <c r="P44" s="37">
        <f t="shared" ref="P44" si="270">+SUM(P45:P53)</f>
        <v>2000</v>
      </c>
      <c r="Q44" s="37">
        <f>+O44+N44+M44+L44+K44+Tabla4[[#This Row],[Columna123]]</f>
        <v>4006</v>
      </c>
      <c r="R44" s="38">
        <f>+SUM(R45:R53)</f>
        <v>0</v>
      </c>
      <c r="S44" s="38">
        <f t="shared" ref="S44" si="271">+SUM(S45:S53)</f>
        <v>0</v>
      </c>
      <c r="T44" s="38">
        <f t="shared" ref="T44" si="272">+SUM(T45:T53)</f>
        <v>1743</v>
      </c>
      <c r="U44" s="38">
        <f t="shared" ref="U44" si="273">+SUM(U45:U53)</f>
        <v>0</v>
      </c>
      <c r="V44" s="38">
        <f t="shared" ref="V44" si="274">+SUM(V45:V53)</f>
        <v>410</v>
      </c>
      <c r="W44" s="65">
        <f t="shared" ref="W44" si="275">+SUM(W45:W53)</f>
        <v>3500</v>
      </c>
      <c r="X44" s="65">
        <f>+V44+U44+T44+S44+R44+Tabla4[[#This Row],[Columna173]]</f>
        <v>5653</v>
      </c>
      <c r="Y44" s="39">
        <f>+SUM(Y45:Y53)</f>
        <v>0</v>
      </c>
      <c r="Z44" s="39">
        <f t="shared" ref="Z44" si="276">+SUM(Z45:Z53)</f>
        <v>0</v>
      </c>
      <c r="AA44" s="39">
        <f t="shared" ref="AA44" si="277">+SUM(AA45:AA53)</f>
        <v>1860</v>
      </c>
      <c r="AB44" s="39">
        <f t="shared" ref="AB44" si="278">+SUM(AB45:AB53)</f>
        <v>0</v>
      </c>
      <c r="AC44" s="39">
        <f t="shared" ref="AC44" si="279">+SUM(AC45:AC53)</f>
        <v>440</v>
      </c>
      <c r="AD44" s="39">
        <f t="shared" ref="AD44" si="280">+SUM(AD45:AD53)</f>
        <v>0</v>
      </c>
      <c r="AE44" s="39">
        <f>+AC44+AB44+AA44+Z44+Y44+Tabla4[[#This Row],[Columna222]]</f>
        <v>2300</v>
      </c>
      <c r="AF44" s="40">
        <f t="shared" si="215"/>
        <v>13010</v>
      </c>
    </row>
    <row r="45" spans="2:32" s="50" customFormat="1" ht="30" x14ac:dyDescent="0.25">
      <c r="B45" s="43" t="s">
        <v>127</v>
      </c>
      <c r="C45" s="44" t="s">
        <v>45</v>
      </c>
      <c r="D45" s="45">
        <v>0</v>
      </c>
      <c r="E45" s="45">
        <v>100</v>
      </c>
      <c r="F45" s="45">
        <v>0</v>
      </c>
      <c r="G45" s="45">
        <v>0</v>
      </c>
      <c r="H45" s="45">
        <v>0</v>
      </c>
      <c r="I45" s="45">
        <v>0</v>
      </c>
      <c r="J45" s="45">
        <f>+H45+G45+F45+E45+D45+Tabla4[[#This Row],[Columna73]]</f>
        <v>100</v>
      </c>
      <c r="K45" s="46">
        <v>0</v>
      </c>
      <c r="L45" s="46">
        <v>0</v>
      </c>
      <c r="M45" s="46">
        <v>0</v>
      </c>
      <c r="N45" s="46">
        <v>0</v>
      </c>
      <c r="O45" s="46">
        <v>100</v>
      </c>
      <c r="P45" s="46">
        <v>0</v>
      </c>
      <c r="Q45" s="46">
        <f>+O45+N45+M45+L45+K45+Tabla4[[#This Row],[Columna123]]</f>
        <v>100</v>
      </c>
      <c r="R45" s="47">
        <v>0</v>
      </c>
      <c r="S45" s="47">
        <v>0</v>
      </c>
      <c r="T45" s="47">
        <v>0</v>
      </c>
      <c r="U45" s="47">
        <v>0</v>
      </c>
      <c r="V45" s="47">
        <v>100</v>
      </c>
      <c r="W45" s="31">
        <v>0</v>
      </c>
      <c r="X45" s="31">
        <f>+V45+U45+T45+S45+R45+Tabla4[[#This Row],[Columna173]]</f>
        <v>100</v>
      </c>
      <c r="Y45" s="48">
        <v>0</v>
      </c>
      <c r="Z45" s="48">
        <v>0</v>
      </c>
      <c r="AA45" s="48">
        <v>0</v>
      </c>
      <c r="AB45" s="48">
        <v>0</v>
      </c>
      <c r="AC45" s="48">
        <v>100</v>
      </c>
      <c r="AD45" s="48">
        <v>0</v>
      </c>
      <c r="AE45" s="48">
        <f>+AC45+AB45+AA45+Z45+Y45+Tabla4[[#This Row],[Columna222]]</f>
        <v>100</v>
      </c>
      <c r="AF45" s="49">
        <f t="shared" ref="AF45:AF53" si="281">+AE45+X45+Q45+J45</f>
        <v>400</v>
      </c>
    </row>
    <row r="46" spans="2:32" s="50" customFormat="1" ht="45" x14ac:dyDescent="0.25">
      <c r="B46" s="43" t="s">
        <v>127</v>
      </c>
      <c r="C46" s="44" t="s">
        <v>194</v>
      </c>
      <c r="D46" s="45">
        <v>0</v>
      </c>
      <c r="E46" s="45">
        <v>70</v>
      </c>
      <c r="F46" s="45">
        <v>0</v>
      </c>
      <c r="G46" s="45">
        <v>0</v>
      </c>
      <c r="H46" s="45">
        <v>0</v>
      </c>
      <c r="I46" s="45">
        <v>0</v>
      </c>
      <c r="J46" s="45">
        <f>+H46+G46+F46+E46+D46+Tabla4[[#This Row],[Columna73]]</f>
        <v>70</v>
      </c>
      <c r="K46" s="46">
        <v>0</v>
      </c>
      <c r="L46" s="46">
        <v>0</v>
      </c>
      <c r="M46" s="46">
        <v>0</v>
      </c>
      <c r="N46" s="46">
        <v>0</v>
      </c>
      <c r="O46" s="46">
        <v>50</v>
      </c>
      <c r="P46" s="46">
        <v>0</v>
      </c>
      <c r="Q46" s="46">
        <f>+O46+N46+M46+L46+K46+Tabla4[[#This Row],[Columna123]]</f>
        <v>50</v>
      </c>
      <c r="R46" s="47">
        <v>0</v>
      </c>
      <c r="S46" s="47">
        <v>0</v>
      </c>
      <c r="T46" s="47">
        <v>0</v>
      </c>
      <c r="U46" s="47">
        <v>0</v>
      </c>
      <c r="V46" s="47">
        <v>70</v>
      </c>
      <c r="W46" s="31">
        <v>0</v>
      </c>
      <c r="X46" s="31">
        <f>+V46+U46+T46+S46+R46+Tabla4[[#This Row],[Columna173]]</f>
        <v>70</v>
      </c>
      <c r="Y46" s="48">
        <v>0</v>
      </c>
      <c r="Z46" s="48">
        <v>0</v>
      </c>
      <c r="AA46" s="48">
        <v>0</v>
      </c>
      <c r="AB46" s="48">
        <v>0</v>
      </c>
      <c r="AC46" s="48">
        <v>70</v>
      </c>
      <c r="AD46" s="48">
        <v>0</v>
      </c>
      <c r="AE46" s="48">
        <f>+AC46+AB46+AA46+Z46+Y46+Tabla4[[#This Row],[Columna222]]</f>
        <v>70</v>
      </c>
      <c r="AF46" s="49">
        <f t="shared" si="281"/>
        <v>260</v>
      </c>
    </row>
    <row r="47" spans="2:32" s="50" customFormat="1" ht="30" x14ac:dyDescent="0.25">
      <c r="B47" s="43" t="s">
        <v>127</v>
      </c>
      <c r="C47" s="44" t="s">
        <v>195</v>
      </c>
      <c r="D47" s="45">
        <v>0</v>
      </c>
      <c r="E47" s="45">
        <v>50</v>
      </c>
      <c r="F47" s="45">
        <v>0</v>
      </c>
      <c r="G47" s="45">
        <v>0</v>
      </c>
      <c r="H47" s="45">
        <v>0</v>
      </c>
      <c r="I47" s="45">
        <v>0</v>
      </c>
      <c r="J47" s="45">
        <f>+H47+G47+F47+E47+D47+Tabla4[[#This Row],[Columna73]]</f>
        <v>50</v>
      </c>
      <c r="K47" s="46">
        <v>0</v>
      </c>
      <c r="L47" s="46">
        <v>0</v>
      </c>
      <c r="M47" s="46">
        <v>0</v>
      </c>
      <c r="N47" s="46">
        <v>0</v>
      </c>
      <c r="O47" s="46">
        <v>40</v>
      </c>
      <c r="P47" s="46">
        <v>0</v>
      </c>
      <c r="Q47" s="46">
        <f>+O47+N47+M47+L47+K47+Tabla4[[#This Row],[Columna123]]</f>
        <v>40</v>
      </c>
      <c r="R47" s="47">
        <v>0</v>
      </c>
      <c r="S47" s="47">
        <v>0</v>
      </c>
      <c r="T47" s="47">
        <v>0</v>
      </c>
      <c r="U47" s="47">
        <v>0</v>
      </c>
      <c r="V47" s="47">
        <v>50</v>
      </c>
      <c r="W47" s="31">
        <v>0</v>
      </c>
      <c r="X47" s="31">
        <f>+V47+U47+T47+S47+R47+Tabla4[[#This Row],[Columna173]]</f>
        <v>50</v>
      </c>
      <c r="Y47" s="48">
        <v>0</v>
      </c>
      <c r="Z47" s="48">
        <v>0</v>
      </c>
      <c r="AA47" s="48">
        <v>0</v>
      </c>
      <c r="AB47" s="48">
        <v>0</v>
      </c>
      <c r="AC47" s="48">
        <v>50</v>
      </c>
      <c r="AD47" s="48">
        <v>0</v>
      </c>
      <c r="AE47" s="48">
        <f>+AC47+AB47+AA47+Z47+Y47+Tabla4[[#This Row],[Columna222]]</f>
        <v>50</v>
      </c>
      <c r="AF47" s="49">
        <f t="shared" si="281"/>
        <v>190</v>
      </c>
    </row>
    <row r="48" spans="2:32" s="50" customFormat="1" ht="30" x14ac:dyDescent="0.25">
      <c r="B48" s="43" t="s">
        <v>127</v>
      </c>
      <c r="C48" s="44" t="s">
        <v>46</v>
      </c>
      <c r="D48" s="45">
        <v>0</v>
      </c>
      <c r="E48" s="45">
        <v>0</v>
      </c>
      <c r="F48" s="45">
        <v>611</v>
      </c>
      <c r="G48" s="45">
        <v>0</v>
      </c>
      <c r="H48" s="45">
        <v>0</v>
      </c>
      <c r="I48" s="45">
        <v>0</v>
      </c>
      <c r="J48" s="45">
        <f>+H48+G48+F48+E48+D48+Tabla4[[#This Row],[Columna73]]</f>
        <v>611</v>
      </c>
      <c r="K48" s="46">
        <v>0</v>
      </c>
      <c r="L48" s="46">
        <v>0</v>
      </c>
      <c r="M48" s="46">
        <v>1626</v>
      </c>
      <c r="N48" s="46">
        <v>0</v>
      </c>
      <c r="O48" s="46">
        <v>0</v>
      </c>
      <c r="P48" s="46">
        <v>0</v>
      </c>
      <c r="Q48" s="46">
        <f>+O48+N48+M48+L48+K48+Tabla4[[#This Row],[Columna123]]</f>
        <v>1626</v>
      </c>
      <c r="R48" s="47">
        <v>0</v>
      </c>
      <c r="S48" s="47">
        <v>0</v>
      </c>
      <c r="T48" s="47">
        <v>1743</v>
      </c>
      <c r="U48" s="47">
        <v>0</v>
      </c>
      <c r="V48" s="47">
        <v>0</v>
      </c>
      <c r="W48" s="31">
        <v>3500</v>
      </c>
      <c r="X48" s="31">
        <f>+V48+U48+T48+S48+R48+Tabla4[[#This Row],[Columna173]]</f>
        <v>5243</v>
      </c>
      <c r="Y48" s="48">
        <v>0</v>
      </c>
      <c r="Z48" s="48">
        <v>0</v>
      </c>
      <c r="AA48" s="48">
        <v>1860</v>
      </c>
      <c r="AB48" s="48">
        <v>0</v>
      </c>
      <c r="AC48" s="48">
        <v>0</v>
      </c>
      <c r="AD48" s="48">
        <v>0</v>
      </c>
      <c r="AE48" s="48">
        <f>+AC48+AB48+AA48+Z48+Y48+Tabla4[[#This Row],[Columna222]]</f>
        <v>1860</v>
      </c>
      <c r="AF48" s="49">
        <f t="shared" si="281"/>
        <v>9340</v>
      </c>
    </row>
    <row r="49" spans="2:32" s="50" customFormat="1" ht="30" x14ac:dyDescent="0.25">
      <c r="B49" s="43" t="s">
        <v>127</v>
      </c>
      <c r="C49" s="44" t="s">
        <v>196</v>
      </c>
      <c r="D49" s="45">
        <v>0</v>
      </c>
      <c r="E49" s="45">
        <v>100</v>
      </c>
      <c r="F49" s="45">
        <v>0</v>
      </c>
      <c r="G49" s="45">
        <v>0</v>
      </c>
      <c r="H49" s="45">
        <v>0</v>
      </c>
      <c r="I49" s="45">
        <v>0</v>
      </c>
      <c r="J49" s="45">
        <f>+H49+G49+F49+E49+D49+Tabla4[[#This Row],[Columna73]]</f>
        <v>100</v>
      </c>
      <c r="K49" s="46">
        <v>0</v>
      </c>
      <c r="L49" s="46">
        <v>0</v>
      </c>
      <c r="M49" s="46">
        <v>0</v>
      </c>
      <c r="N49" s="46">
        <v>0</v>
      </c>
      <c r="O49" s="46">
        <v>70</v>
      </c>
      <c r="P49" s="46">
        <v>0</v>
      </c>
      <c r="Q49" s="46">
        <f>+O49+N49+M49+L49+K49+Tabla4[[#This Row],[Columna123]]</f>
        <v>70</v>
      </c>
      <c r="R49" s="47">
        <v>0</v>
      </c>
      <c r="S49" s="47">
        <v>0</v>
      </c>
      <c r="T49" s="47">
        <v>0</v>
      </c>
      <c r="U49" s="47">
        <v>0</v>
      </c>
      <c r="V49" s="47">
        <v>70</v>
      </c>
      <c r="W49" s="31">
        <v>0</v>
      </c>
      <c r="X49" s="31">
        <f>+V49+U49+T49+S49+R49+Tabla4[[#This Row],[Columna173]]</f>
        <v>70</v>
      </c>
      <c r="Y49" s="48">
        <v>0</v>
      </c>
      <c r="Z49" s="48">
        <v>0</v>
      </c>
      <c r="AA49" s="48">
        <v>0</v>
      </c>
      <c r="AB49" s="48">
        <v>0</v>
      </c>
      <c r="AC49" s="48">
        <v>100</v>
      </c>
      <c r="AD49" s="48">
        <v>0</v>
      </c>
      <c r="AE49" s="48">
        <f>+AC49+AB49+AA49+Z49+Y49+Tabla4[[#This Row],[Columna222]]</f>
        <v>100</v>
      </c>
      <c r="AF49" s="49">
        <f t="shared" si="281"/>
        <v>340</v>
      </c>
    </row>
    <row r="50" spans="2:32" s="50" customFormat="1" ht="30" x14ac:dyDescent="0.25">
      <c r="B50" s="43" t="s">
        <v>127</v>
      </c>
      <c r="C50" s="44" t="s">
        <v>48</v>
      </c>
      <c r="D50" s="45">
        <v>0</v>
      </c>
      <c r="E50" s="45">
        <v>40</v>
      </c>
      <c r="F50" s="45">
        <v>0</v>
      </c>
      <c r="G50" s="45">
        <v>0</v>
      </c>
      <c r="H50" s="45">
        <v>0</v>
      </c>
      <c r="I50" s="45">
        <v>0</v>
      </c>
      <c r="J50" s="45">
        <f>+H50+G50+F50+E50+D50+Tabla4[[#This Row],[Columna73]]</f>
        <v>40</v>
      </c>
      <c r="K50" s="46">
        <v>0</v>
      </c>
      <c r="L50" s="46">
        <v>0</v>
      </c>
      <c r="M50" s="46">
        <v>0</v>
      </c>
      <c r="N50" s="46">
        <v>0</v>
      </c>
      <c r="O50" s="46">
        <v>40</v>
      </c>
      <c r="P50" s="46">
        <v>2000</v>
      </c>
      <c r="Q50" s="46">
        <f>+O50+N50+M50+L50+K50+Tabla4[[#This Row],[Columna123]]</f>
        <v>2040</v>
      </c>
      <c r="R50" s="47">
        <v>0</v>
      </c>
      <c r="S50" s="47">
        <v>0</v>
      </c>
      <c r="T50" s="47">
        <v>0</v>
      </c>
      <c r="U50" s="47">
        <v>0</v>
      </c>
      <c r="V50" s="47">
        <v>40</v>
      </c>
      <c r="W50" s="31">
        <v>0</v>
      </c>
      <c r="X50" s="31">
        <f>+V50+U50+T50+S50+R50+Tabla4[[#This Row],[Columna173]]</f>
        <v>40</v>
      </c>
      <c r="Y50" s="48">
        <v>0</v>
      </c>
      <c r="Z50" s="48">
        <v>0</v>
      </c>
      <c r="AA50" s="48">
        <v>0</v>
      </c>
      <c r="AB50" s="48">
        <v>0</v>
      </c>
      <c r="AC50" s="48">
        <v>40</v>
      </c>
      <c r="AD50" s="48">
        <v>0</v>
      </c>
      <c r="AE50" s="48">
        <f>+AC50+AB50+AA50+Z50+Y50+Tabla4[[#This Row],[Columna222]]</f>
        <v>40</v>
      </c>
      <c r="AF50" s="49">
        <f t="shared" si="281"/>
        <v>2160</v>
      </c>
    </row>
    <row r="51" spans="2:32" s="50" customFormat="1" ht="30" x14ac:dyDescent="0.25">
      <c r="B51" s="43" t="s">
        <v>127</v>
      </c>
      <c r="C51" s="44" t="s">
        <v>49</v>
      </c>
      <c r="D51" s="45">
        <v>0</v>
      </c>
      <c r="E51" s="45">
        <v>40</v>
      </c>
      <c r="F51" s="45">
        <v>0</v>
      </c>
      <c r="G51" s="45">
        <v>0</v>
      </c>
      <c r="H51" s="45">
        <v>0</v>
      </c>
      <c r="I51" s="45">
        <v>0</v>
      </c>
      <c r="J51" s="45">
        <f>+H51+G51+F51+E51+D51+Tabla4[[#This Row],[Columna73]]</f>
        <v>40</v>
      </c>
      <c r="K51" s="46">
        <v>0</v>
      </c>
      <c r="L51" s="46">
        <v>40</v>
      </c>
      <c r="M51" s="46">
        <v>0</v>
      </c>
      <c r="N51" s="46">
        <v>0</v>
      </c>
      <c r="O51" s="46">
        <v>0</v>
      </c>
      <c r="P51" s="46">
        <v>0</v>
      </c>
      <c r="Q51" s="46">
        <f>+O51+N51+M51+L51+K51+Tabla4[[#This Row],[Columna123]]</f>
        <v>40</v>
      </c>
      <c r="R51" s="47">
        <v>0</v>
      </c>
      <c r="S51" s="47">
        <v>0</v>
      </c>
      <c r="T51" s="47">
        <v>0</v>
      </c>
      <c r="U51" s="47">
        <v>0</v>
      </c>
      <c r="V51" s="47">
        <v>40</v>
      </c>
      <c r="W51" s="31">
        <v>0</v>
      </c>
      <c r="X51" s="31">
        <f>+V51+U51+T51+S51+R51+Tabla4[[#This Row],[Columna173]]</f>
        <v>40</v>
      </c>
      <c r="Y51" s="48">
        <v>0</v>
      </c>
      <c r="Z51" s="48">
        <v>0</v>
      </c>
      <c r="AA51" s="48">
        <v>0</v>
      </c>
      <c r="AB51" s="48">
        <v>0</v>
      </c>
      <c r="AC51" s="48">
        <v>40</v>
      </c>
      <c r="AD51" s="48">
        <v>0</v>
      </c>
      <c r="AE51" s="48">
        <f>+AC51+AB51+AA51+Z51+Y51+Tabla4[[#This Row],[Columna222]]</f>
        <v>40</v>
      </c>
      <c r="AF51" s="49">
        <f t="shared" si="281"/>
        <v>160</v>
      </c>
    </row>
    <row r="52" spans="2:32" s="50" customFormat="1" ht="30" x14ac:dyDescent="0.25">
      <c r="B52" s="43" t="s">
        <v>127</v>
      </c>
      <c r="C52" s="44" t="s">
        <v>50</v>
      </c>
      <c r="D52" s="45">
        <v>0</v>
      </c>
      <c r="E52" s="45">
        <v>10</v>
      </c>
      <c r="F52" s="45">
        <v>0</v>
      </c>
      <c r="G52" s="45">
        <v>0</v>
      </c>
      <c r="H52" s="45">
        <v>0</v>
      </c>
      <c r="I52" s="45">
        <v>0</v>
      </c>
      <c r="J52" s="45">
        <f>+H52+G52+F52+E52+D52+Tabla4[[#This Row],[Columna73]]</f>
        <v>10</v>
      </c>
      <c r="K52" s="46">
        <v>0</v>
      </c>
      <c r="L52" s="46">
        <v>0</v>
      </c>
      <c r="M52" s="46">
        <v>0</v>
      </c>
      <c r="N52" s="46">
        <v>0</v>
      </c>
      <c r="O52" s="46">
        <v>10</v>
      </c>
      <c r="P52" s="46">
        <v>0</v>
      </c>
      <c r="Q52" s="46">
        <f>+O52+N52+M52+L52+K52+Tabla4[[#This Row],[Columna123]]</f>
        <v>10</v>
      </c>
      <c r="R52" s="47">
        <v>0</v>
      </c>
      <c r="S52" s="47">
        <v>0</v>
      </c>
      <c r="T52" s="47">
        <v>0</v>
      </c>
      <c r="U52" s="47">
        <v>0</v>
      </c>
      <c r="V52" s="47">
        <v>10</v>
      </c>
      <c r="W52" s="31">
        <v>0</v>
      </c>
      <c r="X52" s="31">
        <f>+V52+U52+T52+S52+R52+Tabla4[[#This Row],[Columna173]]</f>
        <v>10</v>
      </c>
      <c r="Y52" s="48">
        <v>0</v>
      </c>
      <c r="Z52" s="48">
        <v>0</v>
      </c>
      <c r="AA52" s="48">
        <v>0</v>
      </c>
      <c r="AB52" s="48">
        <v>0</v>
      </c>
      <c r="AC52" s="48">
        <v>10</v>
      </c>
      <c r="AD52" s="48">
        <v>0</v>
      </c>
      <c r="AE52" s="48">
        <f>+AC52+AB52+AA52+Z52+Y52+Tabla4[[#This Row],[Columna222]]</f>
        <v>10</v>
      </c>
      <c r="AF52" s="49">
        <f t="shared" si="281"/>
        <v>40</v>
      </c>
    </row>
    <row r="53" spans="2:32" s="50" customFormat="1" ht="30" x14ac:dyDescent="0.25">
      <c r="B53" s="43" t="s">
        <v>127</v>
      </c>
      <c r="C53" s="44" t="s">
        <v>51</v>
      </c>
      <c r="D53" s="45">
        <v>0</v>
      </c>
      <c r="E53" s="45">
        <v>30</v>
      </c>
      <c r="F53" s="45">
        <v>0</v>
      </c>
      <c r="G53" s="45">
        <v>0</v>
      </c>
      <c r="H53" s="45">
        <v>0</v>
      </c>
      <c r="I53" s="45">
        <v>0</v>
      </c>
      <c r="J53" s="45">
        <f>+H53+G53+F53+E53+D53+Tabla4[[#This Row],[Columna73]]</f>
        <v>30</v>
      </c>
      <c r="K53" s="46">
        <v>0</v>
      </c>
      <c r="L53" s="46">
        <v>0</v>
      </c>
      <c r="M53" s="46">
        <v>0</v>
      </c>
      <c r="N53" s="46">
        <v>0</v>
      </c>
      <c r="O53" s="46">
        <v>30</v>
      </c>
      <c r="P53" s="46">
        <v>0</v>
      </c>
      <c r="Q53" s="46">
        <f>+O53+N53+M53+L53+K53+Tabla4[[#This Row],[Columna123]]</f>
        <v>30</v>
      </c>
      <c r="R53" s="47">
        <v>0</v>
      </c>
      <c r="S53" s="47">
        <v>0</v>
      </c>
      <c r="T53" s="47">
        <v>0</v>
      </c>
      <c r="U53" s="47">
        <v>0</v>
      </c>
      <c r="V53" s="47">
        <v>30</v>
      </c>
      <c r="W53" s="31">
        <v>0</v>
      </c>
      <c r="X53" s="31">
        <f>+V53+U53+T53+S53+R53+Tabla4[[#This Row],[Columna173]]</f>
        <v>30</v>
      </c>
      <c r="Y53" s="48">
        <v>0</v>
      </c>
      <c r="Z53" s="48">
        <v>0</v>
      </c>
      <c r="AA53" s="48">
        <v>0</v>
      </c>
      <c r="AB53" s="48">
        <v>0</v>
      </c>
      <c r="AC53" s="48">
        <v>30</v>
      </c>
      <c r="AD53" s="48">
        <v>0</v>
      </c>
      <c r="AE53" s="48">
        <f>+AC53+AB53+AA53+Z53+Y53+Tabla4[[#This Row],[Columna222]]</f>
        <v>30</v>
      </c>
      <c r="AF53" s="49">
        <f t="shared" si="281"/>
        <v>120</v>
      </c>
    </row>
    <row r="54" spans="2:32" x14ac:dyDescent="0.25">
      <c r="B54" s="34" t="s">
        <v>112</v>
      </c>
      <c r="C54" s="35" t="s">
        <v>52</v>
      </c>
      <c r="D54" s="36">
        <f>+D55</f>
        <v>111</v>
      </c>
      <c r="E54" s="36">
        <f t="shared" ref="E54:I55" si="282">+E55</f>
        <v>0</v>
      </c>
      <c r="F54" s="36">
        <f t="shared" si="282"/>
        <v>153</v>
      </c>
      <c r="G54" s="36">
        <f t="shared" si="282"/>
        <v>0</v>
      </c>
      <c r="H54" s="36">
        <f t="shared" si="282"/>
        <v>0</v>
      </c>
      <c r="I54" s="36">
        <f t="shared" si="282"/>
        <v>0</v>
      </c>
      <c r="J54" s="36">
        <f>+H54+G54+F54+E54+D54+Tabla4[[#This Row],[Columna73]]</f>
        <v>264</v>
      </c>
      <c r="K54" s="37">
        <f>+K55</f>
        <v>111</v>
      </c>
      <c r="L54" s="37">
        <f t="shared" ref="L54:L55" si="283">+L55</f>
        <v>0</v>
      </c>
      <c r="M54" s="37">
        <f t="shared" ref="M54:M55" si="284">+M55</f>
        <v>248</v>
      </c>
      <c r="N54" s="37">
        <f t="shared" ref="N54:N55" si="285">+N55</f>
        <v>0</v>
      </c>
      <c r="O54" s="37">
        <f t="shared" ref="O54:O55" si="286">+O55</f>
        <v>0</v>
      </c>
      <c r="P54" s="37">
        <f t="shared" ref="P54:P55" si="287">+P55</f>
        <v>0</v>
      </c>
      <c r="Q54" s="37">
        <f>+O54+N54+M54+L54+K54+Tabla4[[#This Row],[Columna123]]</f>
        <v>359</v>
      </c>
      <c r="R54" s="38">
        <f>+R55</f>
        <v>111</v>
      </c>
      <c r="S54" s="38">
        <f t="shared" ref="S54:S55" si="288">+S55</f>
        <v>0</v>
      </c>
      <c r="T54" s="38">
        <f t="shared" ref="T54:T55" si="289">+T55</f>
        <v>252</v>
      </c>
      <c r="U54" s="38">
        <f t="shared" ref="U54:U55" si="290">+U55</f>
        <v>0</v>
      </c>
      <c r="V54" s="38">
        <f t="shared" ref="V54:V55" si="291">+V55</f>
        <v>0</v>
      </c>
      <c r="W54" s="65">
        <f t="shared" ref="W54:W55" si="292">+W55</f>
        <v>0</v>
      </c>
      <c r="X54" s="65">
        <f>+V54+U54+T54+S54+R54+Tabla4[[#This Row],[Columna173]]</f>
        <v>363</v>
      </c>
      <c r="Y54" s="39">
        <f>+Y55</f>
        <v>112</v>
      </c>
      <c r="Z54" s="39">
        <f t="shared" ref="Z54:Z55" si="293">+Z55</f>
        <v>0</v>
      </c>
      <c r="AA54" s="39">
        <f t="shared" ref="AA54:AA55" si="294">+AA55</f>
        <v>256</v>
      </c>
      <c r="AB54" s="39">
        <f t="shared" ref="AB54:AB55" si="295">+AB55</f>
        <v>0</v>
      </c>
      <c r="AC54" s="39">
        <f t="shared" ref="AC54:AC55" si="296">+AC55</f>
        <v>0</v>
      </c>
      <c r="AD54" s="39">
        <f t="shared" ref="AD54:AD55" si="297">+AD55</f>
        <v>0</v>
      </c>
      <c r="AE54" s="39">
        <f>+AC54+AB54+AA54+Z54+Y54+Tabla4[[#This Row],[Columna222]]</f>
        <v>368</v>
      </c>
      <c r="AF54" s="40">
        <f t="shared" si="215"/>
        <v>1354</v>
      </c>
    </row>
    <row r="55" spans="2:32" ht="30" x14ac:dyDescent="0.25">
      <c r="B55" s="41" t="s">
        <v>120</v>
      </c>
      <c r="C55" s="42" t="s">
        <v>53</v>
      </c>
      <c r="D55" s="36">
        <f>+D56</f>
        <v>111</v>
      </c>
      <c r="E55" s="36">
        <f t="shared" si="282"/>
        <v>0</v>
      </c>
      <c r="F55" s="36">
        <f t="shared" si="282"/>
        <v>153</v>
      </c>
      <c r="G55" s="36">
        <f t="shared" si="282"/>
        <v>0</v>
      </c>
      <c r="H55" s="36">
        <f t="shared" si="282"/>
        <v>0</v>
      </c>
      <c r="I55" s="36">
        <f t="shared" si="282"/>
        <v>0</v>
      </c>
      <c r="J55" s="36">
        <f>+H55+G55+F55+E55+D55+Tabla4[[#This Row],[Columna73]]</f>
        <v>264</v>
      </c>
      <c r="K55" s="37">
        <f>+K56</f>
        <v>111</v>
      </c>
      <c r="L55" s="37">
        <f t="shared" si="283"/>
        <v>0</v>
      </c>
      <c r="M55" s="37">
        <f t="shared" si="284"/>
        <v>248</v>
      </c>
      <c r="N55" s="37">
        <f t="shared" si="285"/>
        <v>0</v>
      </c>
      <c r="O55" s="37">
        <f t="shared" si="286"/>
        <v>0</v>
      </c>
      <c r="P55" s="37">
        <f t="shared" si="287"/>
        <v>0</v>
      </c>
      <c r="Q55" s="37">
        <f>+O55+N55+M55+L55+K55+Tabla4[[#This Row],[Columna123]]</f>
        <v>359</v>
      </c>
      <c r="R55" s="38">
        <f>+R56</f>
        <v>111</v>
      </c>
      <c r="S55" s="38">
        <f t="shared" si="288"/>
        <v>0</v>
      </c>
      <c r="T55" s="38">
        <f t="shared" si="289"/>
        <v>252</v>
      </c>
      <c r="U55" s="38">
        <f t="shared" si="290"/>
        <v>0</v>
      </c>
      <c r="V55" s="38">
        <f t="shared" si="291"/>
        <v>0</v>
      </c>
      <c r="W55" s="65">
        <f t="shared" si="292"/>
        <v>0</v>
      </c>
      <c r="X55" s="65">
        <f>+V55+U55+T55+S55+R55+Tabla4[[#This Row],[Columna173]]</f>
        <v>363</v>
      </c>
      <c r="Y55" s="39">
        <f>+Y56</f>
        <v>112</v>
      </c>
      <c r="Z55" s="39">
        <f t="shared" si="293"/>
        <v>0</v>
      </c>
      <c r="AA55" s="39">
        <f t="shared" si="294"/>
        <v>256</v>
      </c>
      <c r="AB55" s="39">
        <f t="shared" si="295"/>
        <v>0</v>
      </c>
      <c r="AC55" s="39">
        <f t="shared" si="296"/>
        <v>0</v>
      </c>
      <c r="AD55" s="39">
        <f t="shared" si="297"/>
        <v>0</v>
      </c>
      <c r="AE55" s="39">
        <f>+AC55+AB55+AA55+Z55+Y55+Tabla4[[#This Row],[Columna222]]</f>
        <v>368</v>
      </c>
      <c r="AF55" s="40">
        <f t="shared" si="215"/>
        <v>1354</v>
      </c>
    </row>
    <row r="56" spans="2:32" s="50" customFormat="1" ht="60" x14ac:dyDescent="0.25">
      <c r="B56" s="43" t="s">
        <v>127</v>
      </c>
      <c r="C56" s="44" t="s">
        <v>197</v>
      </c>
      <c r="D56" s="45">
        <v>111</v>
      </c>
      <c r="E56" s="45">
        <v>0</v>
      </c>
      <c r="F56" s="45">
        <v>153</v>
      </c>
      <c r="G56" s="45">
        <v>0</v>
      </c>
      <c r="H56" s="45">
        <v>0</v>
      </c>
      <c r="I56" s="45">
        <v>0</v>
      </c>
      <c r="J56" s="45">
        <f>+H56+G56+F56+E56+D56+Tabla4[[#This Row],[Columna73]]</f>
        <v>264</v>
      </c>
      <c r="K56" s="37">
        <v>111</v>
      </c>
      <c r="L56" s="46">
        <v>0</v>
      </c>
      <c r="M56" s="46">
        <v>248</v>
      </c>
      <c r="N56" s="46">
        <v>0</v>
      </c>
      <c r="O56" s="46">
        <v>0</v>
      </c>
      <c r="P56" s="46">
        <v>0</v>
      </c>
      <c r="Q56" s="46">
        <f>+O56+N56+M56+L56+K56+Tabla4[[#This Row],[Columna123]]</f>
        <v>359</v>
      </c>
      <c r="R56" s="47">
        <v>111</v>
      </c>
      <c r="S56" s="47">
        <v>0</v>
      </c>
      <c r="T56" s="47">
        <v>252</v>
      </c>
      <c r="U56" s="47">
        <v>0</v>
      </c>
      <c r="V56" s="47">
        <v>0</v>
      </c>
      <c r="W56" s="31">
        <v>0</v>
      </c>
      <c r="X56" s="31">
        <f>+V56+U56+T56+S56+R56+Tabla4[[#This Row],[Columna173]]</f>
        <v>363</v>
      </c>
      <c r="Y56" s="48">
        <v>112</v>
      </c>
      <c r="Z56" s="48">
        <v>0</v>
      </c>
      <c r="AA56" s="48">
        <v>256</v>
      </c>
      <c r="AB56" s="48">
        <v>0</v>
      </c>
      <c r="AC56" s="48">
        <v>0</v>
      </c>
      <c r="AD56" s="48">
        <v>0</v>
      </c>
      <c r="AE56" s="48">
        <f>+AC56+AB56+AA56+Z56+Y56+Tabla4[[#This Row],[Columna222]]</f>
        <v>368</v>
      </c>
      <c r="AF56" s="49">
        <f t="shared" si="215"/>
        <v>1354</v>
      </c>
    </row>
    <row r="57" spans="2:32" x14ac:dyDescent="0.25">
      <c r="B57" s="34" t="s">
        <v>112</v>
      </c>
      <c r="C57" s="35" t="s">
        <v>55</v>
      </c>
      <c r="D57" s="36">
        <f>+D58+D60+D64</f>
        <v>1411</v>
      </c>
      <c r="E57" s="36">
        <f t="shared" ref="E57:I57" si="298">+E58+E60+E64</f>
        <v>0</v>
      </c>
      <c r="F57" s="36">
        <f t="shared" si="298"/>
        <v>636</v>
      </c>
      <c r="G57" s="36">
        <f t="shared" si="298"/>
        <v>2500</v>
      </c>
      <c r="H57" s="36">
        <f t="shared" si="298"/>
        <v>0</v>
      </c>
      <c r="I57" s="36">
        <f t="shared" si="298"/>
        <v>0</v>
      </c>
      <c r="J57" s="36">
        <f>+H57+G57+F57+E57+D57+Tabla4[[#This Row],[Columna73]]</f>
        <v>4547</v>
      </c>
      <c r="K57" s="37">
        <f>+K58+K60+K64</f>
        <v>1082</v>
      </c>
      <c r="L57" s="37">
        <f t="shared" ref="L57" si="299">+L58+L60+L64</f>
        <v>0</v>
      </c>
      <c r="M57" s="37">
        <f t="shared" ref="M57" si="300">+M58+M60+M64</f>
        <v>803</v>
      </c>
      <c r="N57" s="37">
        <f t="shared" ref="N57" si="301">+N58+N60+N64</f>
        <v>1500</v>
      </c>
      <c r="O57" s="37">
        <f t="shared" ref="O57" si="302">+O58+O60+O64</f>
        <v>0</v>
      </c>
      <c r="P57" s="37">
        <f t="shared" ref="P57" si="303">+P58+P60+P64</f>
        <v>5400</v>
      </c>
      <c r="Q57" s="37">
        <f>+O57+N57+M57+L57+K57+Tabla4[[#This Row],[Columna123]]</f>
        <v>8785</v>
      </c>
      <c r="R57" s="38">
        <f>+R58+R60+R64</f>
        <v>1059</v>
      </c>
      <c r="S57" s="38">
        <f t="shared" ref="S57" si="304">+S58+S60+S64</f>
        <v>0</v>
      </c>
      <c r="T57" s="38">
        <f t="shared" ref="T57" si="305">+T58+T60+T64</f>
        <v>905</v>
      </c>
      <c r="U57" s="38">
        <f t="shared" ref="U57" si="306">+U58+U60+U64</f>
        <v>1500</v>
      </c>
      <c r="V57" s="38">
        <f t="shared" ref="V57" si="307">+V58+V60+V64</f>
        <v>0</v>
      </c>
      <c r="W57" s="65">
        <f t="shared" ref="W57" si="308">+W58+W60+W64</f>
        <v>10700</v>
      </c>
      <c r="X57" s="65">
        <f>+V57+U57+T57+S57+R57+Tabla4[[#This Row],[Columna173]]</f>
        <v>14164</v>
      </c>
      <c r="Y57" s="39">
        <f>+Y58+Y60+Y64</f>
        <v>1036</v>
      </c>
      <c r="Z57" s="39">
        <f t="shared" ref="Z57" si="309">+Z58+Z60+Z64</f>
        <v>0</v>
      </c>
      <c r="AA57" s="39">
        <f t="shared" ref="AA57" si="310">+AA58+AA60+AA64</f>
        <v>1006</v>
      </c>
      <c r="AB57" s="39">
        <f t="shared" ref="AB57" si="311">+AB58+AB60+AB64</f>
        <v>500</v>
      </c>
      <c r="AC57" s="39">
        <f t="shared" ref="AC57" si="312">+AC58+AC60+AC64</f>
        <v>0</v>
      </c>
      <c r="AD57" s="39">
        <f t="shared" ref="AD57" si="313">+AD58+AD60+AD64</f>
        <v>0</v>
      </c>
      <c r="AE57" s="39">
        <f>+AC57+AB57+AA57+Z57+Y57+Tabla4[[#This Row],[Columna222]]</f>
        <v>2542</v>
      </c>
      <c r="AF57" s="40">
        <f t="shared" si="215"/>
        <v>30038</v>
      </c>
    </row>
    <row r="58" spans="2:32" ht="30" x14ac:dyDescent="0.25">
      <c r="B58" s="41" t="s">
        <v>120</v>
      </c>
      <c r="C58" s="42" t="s">
        <v>56</v>
      </c>
      <c r="D58" s="36">
        <f>+D59</f>
        <v>0</v>
      </c>
      <c r="E58" s="36">
        <f t="shared" ref="E58:I58" si="314">+E59</f>
        <v>0</v>
      </c>
      <c r="F58" s="36">
        <f t="shared" si="314"/>
        <v>636</v>
      </c>
      <c r="G58" s="36">
        <f t="shared" si="314"/>
        <v>300</v>
      </c>
      <c r="H58" s="36">
        <f t="shared" si="314"/>
        <v>0</v>
      </c>
      <c r="I58" s="36">
        <f t="shared" si="314"/>
        <v>0</v>
      </c>
      <c r="J58" s="36">
        <f>+H58+G58+F58+E58+D58+Tabla4[[#This Row],[Columna73]]</f>
        <v>936</v>
      </c>
      <c r="K58" s="37">
        <f>+K59</f>
        <v>0</v>
      </c>
      <c r="L58" s="37">
        <f t="shared" ref="L58" si="315">+L59</f>
        <v>0</v>
      </c>
      <c r="M58" s="37">
        <f t="shared" ref="M58" si="316">+M59</f>
        <v>803</v>
      </c>
      <c r="N58" s="37">
        <f t="shared" ref="N58" si="317">+N59</f>
        <v>200</v>
      </c>
      <c r="O58" s="37">
        <f t="shared" ref="O58" si="318">+O59</f>
        <v>0</v>
      </c>
      <c r="P58" s="37">
        <f t="shared" ref="P58" si="319">+P59</f>
        <v>0</v>
      </c>
      <c r="Q58" s="37">
        <f>+O58+N58+M58+L58+K58+Tabla4[[#This Row],[Columna123]]</f>
        <v>1003</v>
      </c>
      <c r="R58" s="38">
        <f>+R59</f>
        <v>0</v>
      </c>
      <c r="S58" s="38">
        <f t="shared" ref="S58" si="320">+S59</f>
        <v>0</v>
      </c>
      <c r="T58" s="38">
        <f t="shared" ref="T58" si="321">+T59</f>
        <v>905</v>
      </c>
      <c r="U58" s="38">
        <f t="shared" ref="U58" si="322">+U59</f>
        <v>200</v>
      </c>
      <c r="V58" s="38">
        <f t="shared" ref="V58" si="323">+V59</f>
        <v>0</v>
      </c>
      <c r="W58" s="65">
        <f t="shared" ref="W58" si="324">+W59</f>
        <v>0</v>
      </c>
      <c r="X58" s="65">
        <f>+V58+U58+T58+S58+R58+Tabla4[[#This Row],[Columna173]]</f>
        <v>1105</v>
      </c>
      <c r="Y58" s="39">
        <f>+Y59</f>
        <v>0</v>
      </c>
      <c r="Z58" s="39">
        <f t="shared" ref="Z58" si="325">+Z59</f>
        <v>0</v>
      </c>
      <c r="AA58" s="39">
        <f t="shared" ref="AA58" si="326">+AA59</f>
        <v>1006</v>
      </c>
      <c r="AB58" s="39">
        <f t="shared" ref="AB58" si="327">+AB59</f>
        <v>200</v>
      </c>
      <c r="AC58" s="39">
        <f t="shared" ref="AC58" si="328">+AC59</f>
        <v>0</v>
      </c>
      <c r="AD58" s="39">
        <f t="shared" ref="AD58" si="329">+AD59</f>
        <v>0</v>
      </c>
      <c r="AE58" s="39">
        <f>+AC58+AB58+AA58+Z58+Y58+Tabla4[[#This Row],[Columna222]]</f>
        <v>1206</v>
      </c>
      <c r="AF58" s="40">
        <f t="shared" ref="AF58" si="330">+AE58+X58+Q58+J58</f>
        <v>4250</v>
      </c>
    </row>
    <row r="59" spans="2:32" s="50" customFormat="1" ht="30" x14ac:dyDescent="0.25">
      <c r="B59" s="43" t="s">
        <v>127</v>
      </c>
      <c r="C59" s="44" t="s">
        <v>57</v>
      </c>
      <c r="D59" s="51"/>
      <c r="E59" s="51"/>
      <c r="F59" s="51">
        <v>636</v>
      </c>
      <c r="G59" s="51">
        <v>300</v>
      </c>
      <c r="H59" s="51"/>
      <c r="I59" s="51">
        <v>0</v>
      </c>
      <c r="J59" s="51">
        <f>+H59+G59+F59+E59+D59+Tabla4[[#This Row],[Columna73]]</f>
        <v>936</v>
      </c>
      <c r="K59" s="52">
        <v>0</v>
      </c>
      <c r="L59" s="52">
        <v>0</v>
      </c>
      <c r="M59" s="52">
        <v>803</v>
      </c>
      <c r="N59" s="52">
        <v>200</v>
      </c>
      <c r="O59" s="52">
        <v>0</v>
      </c>
      <c r="P59" s="52">
        <v>0</v>
      </c>
      <c r="Q59" s="52">
        <f>+O59+N59+M59+L59+K59+Tabla4[[#This Row],[Columna123]]</f>
        <v>1003</v>
      </c>
      <c r="R59" s="53">
        <v>0</v>
      </c>
      <c r="S59" s="53">
        <v>0</v>
      </c>
      <c r="T59" s="47">
        <v>905</v>
      </c>
      <c r="U59" s="53">
        <v>200</v>
      </c>
      <c r="V59" s="53">
        <v>0</v>
      </c>
      <c r="W59" s="53">
        <v>0</v>
      </c>
      <c r="X59" s="31">
        <f>+V59+U59+T59+S59+R59+Tabla4[[#This Row],[Columna173]]</f>
        <v>1105</v>
      </c>
      <c r="Y59" s="54">
        <v>0</v>
      </c>
      <c r="Z59" s="54">
        <v>0</v>
      </c>
      <c r="AA59" s="54">
        <v>1006</v>
      </c>
      <c r="AB59" s="54">
        <v>200</v>
      </c>
      <c r="AC59" s="54">
        <v>0</v>
      </c>
      <c r="AD59" s="55">
        <v>0</v>
      </c>
      <c r="AE59" s="55">
        <f>+AC59+AB59+AA59+Z59+Y59+Tabla4[[#This Row],[Columna222]]</f>
        <v>1206</v>
      </c>
      <c r="AF59" s="56">
        <f>+AE59+X59+Q59+J59</f>
        <v>4250</v>
      </c>
    </row>
    <row r="60" spans="2:32" ht="45" x14ac:dyDescent="0.25">
      <c r="B60" s="41" t="s">
        <v>120</v>
      </c>
      <c r="C60" s="42" t="s">
        <v>58</v>
      </c>
      <c r="D60" s="36">
        <f>+SUM(D61:D63)</f>
        <v>1411</v>
      </c>
      <c r="E60" s="36">
        <f t="shared" ref="E60:I60" si="331">+SUM(E61:E63)</f>
        <v>0</v>
      </c>
      <c r="F60" s="36">
        <f t="shared" si="331"/>
        <v>0</v>
      </c>
      <c r="G60" s="36">
        <f t="shared" si="331"/>
        <v>2000</v>
      </c>
      <c r="H60" s="36">
        <f t="shared" si="331"/>
        <v>0</v>
      </c>
      <c r="I60" s="36">
        <f t="shared" si="331"/>
        <v>0</v>
      </c>
      <c r="J60" s="36">
        <f>+H60+G60+F60+E60+D60+Tabla4[[#This Row],[Columna73]]</f>
        <v>3411</v>
      </c>
      <c r="K60" s="37">
        <f>+SUM(K61:K63)</f>
        <v>1082</v>
      </c>
      <c r="L60" s="37">
        <f t="shared" ref="L60" si="332">+SUM(L61:L63)</f>
        <v>0</v>
      </c>
      <c r="M60" s="37">
        <f t="shared" ref="M60" si="333">+SUM(M61:M63)</f>
        <v>0</v>
      </c>
      <c r="N60" s="37">
        <f t="shared" ref="N60" si="334">+SUM(N61:N63)</f>
        <v>700</v>
      </c>
      <c r="O60" s="37">
        <f t="shared" ref="O60" si="335">+SUM(O61:O63)</f>
        <v>0</v>
      </c>
      <c r="P60" s="37">
        <f t="shared" ref="P60" si="336">+SUM(P61:P63)</f>
        <v>5400</v>
      </c>
      <c r="Q60" s="37">
        <f>+O60+N60+M60+L60+K60+Tabla4[[#This Row],[Columna123]]</f>
        <v>7182</v>
      </c>
      <c r="R60" s="38">
        <f>+SUM(R61:R63)</f>
        <v>1059</v>
      </c>
      <c r="S60" s="38">
        <f t="shared" ref="S60" si="337">+SUM(S61:S63)</f>
        <v>0</v>
      </c>
      <c r="T60" s="38">
        <f t="shared" ref="T60" si="338">+SUM(T61:T63)</f>
        <v>0</v>
      </c>
      <c r="U60" s="38">
        <f t="shared" ref="U60" si="339">+SUM(U61:U63)</f>
        <v>300</v>
      </c>
      <c r="V60" s="38">
        <f t="shared" ref="V60" si="340">+SUM(V61:V63)</f>
        <v>0</v>
      </c>
      <c r="W60" s="65">
        <f t="shared" ref="W60" si="341">+SUM(W61:W63)</f>
        <v>6700</v>
      </c>
      <c r="X60" s="65">
        <f>+V60+U60+T60+S60+R60+Tabla4[[#This Row],[Columna173]]</f>
        <v>8059</v>
      </c>
      <c r="Y60" s="39">
        <f>+SUM(Y61:Y63)</f>
        <v>1036</v>
      </c>
      <c r="Z60" s="39">
        <f t="shared" ref="Z60" si="342">+SUM(Z61:Z63)</f>
        <v>0</v>
      </c>
      <c r="AA60" s="39">
        <f t="shared" ref="AA60" si="343">+SUM(AA61:AA63)</f>
        <v>0</v>
      </c>
      <c r="AB60" s="39">
        <f t="shared" ref="AB60" si="344">+SUM(AB61:AB63)</f>
        <v>300</v>
      </c>
      <c r="AC60" s="39">
        <f t="shared" ref="AC60" si="345">+SUM(AC61:AC63)</f>
        <v>0</v>
      </c>
      <c r="AD60" s="39">
        <f t="shared" ref="AD60" si="346">+SUM(AD61:AD63)</f>
        <v>0</v>
      </c>
      <c r="AE60" s="39">
        <f>+AC60+AB60+AA60+Z60+Y60+Tabla4[[#This Row],[Columna222]]</f>
        <v>1336</v>
      </c>
      <c r="AF60" s="40">
        <f t="shared" si="215"/>
        <v>19988</v>
      </c>
    </row>
    <row r="61" spans="2:32" s="50" customFormat="1" ht="60" x14ac:dyDescent="0.25">
      <c r="B61" s="43" t="s">
        <v>127</v>
      </c>
      <c r="C61" s="44" t="s">
        <v>170</v>
      </c>
      <c r="D61" s="45">
        <v>256</v>
      </c>
      <c r="E61" s="45">
        <v>0</v>
      </c>
      <c r="F61" s="45">
        <v>0</v>
      </c>
      <c r="G61" s="45">
        <v>800</v>
      </c>
      <c r="H61" s="45">
        <v>0</v>
      </c>
      <c r="I61" s="45">
        <v>0</v>
      </c>
      <c r="J61" s="45">
        <f>+H61+G61+F61+E61+D61+Tabla4[[#This Row],[Columna73]]</f>
        <v>1056</v>
      </c>
      <c r="K61" s="37">
        <f>1082*0.18</f>
        <v>194.76</v>
      </c>
      <c r="L61" s="46">
        <v>0</v>
      </c>
      <c r="M61" s="46">
        <v>0</v>
      </c>
      <c r="N61" s="46">
        <v>0</v>
      </c>
      <c r="O61" s="46">
        <v>0</v>
      </c>
      <c r="P61" s="46">
        <v>5000</v>
      </c>
      <c r="Q61" s="46">
        <f>+O61+N61+M61+L61+K61+Tabla4[[#This Row],[Columna123]]</f>
        <v>5194.76</v>
      </c>
      <c r="R61" s="47">
        <f>1059*0.18</f>
        <v>190.62</v>
      </c>
      <c r="S61" s="47">
        <v>0</v>
      </c>
      <c r="T61" s="47">
        <v>0</v>
      </c>
      <c r="U61" s="47">
        <v>0</v>
      </c>
      <c r="V61" s="47">
        <v>0</v>
      </c>
      <c r="W61" s="31">
        <v>700</v>
      </c>
      <c r="X61" s="31">
        <f>+V61+U61+T61+S61+R61+Tabla4[[#This Row],[Columna173]]</f>
        <v>890.62</v>
      </c>
      <c r="Y61" s="48">
        <f>1036*0.18</f>
        <v>186.48</v>
      </c>
      <c r="Z61" s="48">
        <v>0</v>
      </c>
      <c r="AA61" s="48">
        <v>0</v>
      </c>
      <c r="AB61" s="48">
        <v>0</v>
      </c>
      <c r="AC61" s="48">
        <v>0</v>
      </c>
      <c r="AD61" s="48">
        <v>0</v>
      </c>
      <c r="AE61" s="48">
        <f>+AC61+AB61+AA61+Z61+Y61+Tabla4[[#This Row],[Columna222]]</f>
        <v>186.48</v>
      </c>
      <c r="AF61" s="49">
        <f t="shared" si="215"/>
        <v>7327.8600000000006</v>
      </c>
    </row>
    <row r="62" spans="2:32" s="50" customFormat="1" ht="75" x14ac:dyDescent="0.25">
      <c r="B62" s="43" t="s">
        <v>127</v>
      </c>
      <c r="C62" s="44" t="s">
        <v>60</v>
      </c>
      <c r="D62" s="45">
        <v>667</v>
      </c>
      <c r="E62" s="45">
        <v>0</v>
      </c>
      <c r="F62" s="45">
        <v>0</v>
      </c>
      <c r="G62" s="45">
        <v>1000</v>
      </c>
      <c r="H62" s="45">
        <v>0</v>
      </c>
      <c r="I62" s="45">
        <v>0</v>
      </c>
      <c r="J62" s="45">
        <f>+H62+G62+F62+E62+D62+Tabla4[[#This Row],[Columna73]]</f>
        <v>1667</v>
      </c>
      <c r="K62" s="37">
        <f>1082*0.47</f>
        <v>508.53999999999996</v>
      </c>
      <c r="L62" s="46">
        <v>0</v>
      </c>
      <c r="M62" s="46">
        <v>0</v>
      </c>
      <c r="N62" s="46">
        <v>500</v>
      </c>
      <c r="O62" s="46">
        <v>0</v>
      </c>
      <c r="P62" s="46">
        <v>0</v>
      </c>
      <c r="Q62" s="46">
        <f>+O62+N62+M62+L62+K62+Tabla4[[#This Row],[Columna123]]</f>
        <v>1008.54</v>
      </c>
      <c r="R62" s="47">
        <f>1059*0.47</f>
        <v>497.72999999999996</v>
      </c>
      <c r="S62" s="47">
        <v>0</v>
      </c>
      <c r="T62" s="47">
        <v>0</v>
      </c>
      <c r="U62" s="47">
        <v>300</v>
      </c>
      <c r="V62" s="47">
        <v>0</v>
      </c>
      <c r="W62" s="31">
        <v>6000</v>
      </c>
      <c r="X62" s="31">
        <f>+V62+U62+T62+S62+R62+Tabla4[[#This Row],[Columna173]]</f>
        <v>6797.73</v>
      </c>
      <c r="Y62" s="48">
        <f>1036*0.47</f>
        <v>486.91999999999996</v>
      </c>
      <c r="Z62" s="48">
        <v>0</v>
      </c>
      <c r="AA62" s="48">
        <v>0</v>
      </c>
      <c r="AB62" s="48">
        <v>300</v>
      </c>
      <c r="AC62" s="48">
        <v>0</v>
      </c>
      <c r="AD62" s="48">
        <v>0</v>
      </c>
      <c r="AE62" s="48">
        <f>+AC62+AB62+AA62+Z62+Y62+Tabla4[[#This Row],[Columna222]]</f>
        <v>786.92</v>
      </c>
      <c r="AF62" s="49">
        <f t="shared" si="215"/>
        <v>10260.189999999999</v>
      </c>
    </row>
    <row r="63" spans="2:32" s="50" customFormat="1" ht="45.75" customHeight="1" x14ac:dyDescent="0.25">
      <c r="B63" s="43" t="s">
        <v>127</v>
      </c>
      <c r="C63" s="44" t="s">
        <v>61</v>
      </c>
      <c r="D63" s="45">
        <v>488</v>
      </c>
      <c r="E63" s="45">
        <v>0</v>
      </c>
      <c r="F63" s="45">
        <v>0</v>
      </c>
      <c r="G63" s="45">
        <v>200</v>
      </c>
      <c r="H63" s="45">
        <v>0</v>
      </c>
      <c r="I63" s="45">
        <v>0</v>
      </c>
      <c r="J63" s="45">
        <f>+H63+G63+F63+E63+D63+Tabla4[[#This Row],[Columna73]]</f>
        <v>688</v>
      </c>
      <c r="K63" s="37">
        <f>1082*0.35</f>
        <v>378.7</v>
      </c>
      <c r="L63" s="46">
        <v>0</v>
      </c>
      <c r="M63" s="46">
        <v>0</v>
      </c>
      <c r="N63" s="46">
        <v>200</v>
      </c>
      <c r="O63" s="46">
        <v>0</v>
      </c>
      <c r="P63" s="46">
        <v>400</v>
      </c>
      <c r="Q63" s="46">
        <f>+O63+N63+M63+L63+K63+Tabla4[[#This Row],[Columna123]]</f>
        <v>978.7</v>
      </c>
      <c r="R63" s="47">
        <f>1059*0.35</f>
        <v>370.65</v>
      </c>
      <c r="S63" s="47">
        <v>0</v>
      </c>
      <c r="T63" s="47">
        <v>0</v>
      </c>
      <c r="U63" s="47">
        <v>0</v>
      </c>
      <c r="V63" s="47">
        <v>0</v>
      </c>
      <c r="W63" s="31">
        <v>0</v>
      </c>
      <c r="X63" s="31">
        <f>+V63+U63+T63+S63+R63+Tabla4[[#This Row],[Columna173]]</f>
        <v>370.65</v>
      </c>
      <c r="Y63" s="48">
        <f>1036*0.35</f>
        <v>362.59999999999997</v>
      </c>
      <c r="Z63" s="48">
        <v>0</v>
      </c>
      <c r="AA63" s="48">
        <v>0</v>
      </c>
      <c r="AB63" s="48">
        <v>0</v>
      </c>
      <c r="AC63" s="48">
        <v>0</v>
      </c>
      <c r="AD63" s="48">
        <v>0</v>
      </c>
      <c r="AE63" s="48">
        <f>+AC63+AB63+AA63+Z63+Y63+Tabla4[[#This Row],[Columna222]]</f>
        <v>362.59999999999997</v>
      </c>
      <c r="AF63" s="49">
        <f t="shared" si="215"/>
        <v>2399.9499999999998</v>
      </c>
    </row>
    <row r="64" spans="2:32" ht="30" x14ac:dyDescent="0.25">
      <c r="B64" s="41" t="s">
        <v>120</v>
      </c>
      <c r="C64" s="42" t="s">
        <v>62</v>
      </c>
      <c r="D64" s="36">
        <f>+D65</f>
        <v>0</v>
      </c>
      <c r="E64" s="36">
        <f t="shared" ref="E64:I64" si="347">+E65</f>
        <v>0</v>
      </c>
      <c r="F64" s="36">
        <f t="shared" si="347"/>
        <v>0</v>
      </c>
      <c r="G64" s="36">
        <f t="shared" si="347"/>
        <v>200</v>
      </c>
      <c r="H64" s="36">
        <f t="shared" si="347"/>
        <v>0</v>
      </c>
      <c r="I64" s="36">
        <f t="shared" si="347"/>
        <v>0</v>
      </c>
      <c r="J64" s="36">
        <f>+H64+G64+F64+E64+D64+Tabla4[[#This Row],[Columna73]]</f>
        <v>200</v>
      </c>
      <c r="K64" s="37">
        <f>+K65</f>
        <v>0</v>
      </c>
      <c r="L64" s="37">
        <f t="shared" ref="L64" si="348">+L65</f>
        <v>0</v>
      </c>
      <c r="M64" s="37">
        <f t="shared" ref="M64" si="349">+M65</f>
        <v>0</v>
      </c>
      <c r="N64" s="37">
        <f t="shared" ref="N64" si="350">+N65</f>
        <v>600</v>
      </c>
      <c r="O64" s="37">
        <f t="shared" ref="O64" si="351">+O65</f>
        <v>0</v>
      </c>
      <c r="P64" s="37">
        <f t="shared" ref="P64" si="352">+P65</f>
        <v>0</v>
      </c>
      <c r="Q64" s="37">
        <f>+O64+N64+M64+L64+K64+Tabla4[[#This Row],[Columna123]]</f>
        <v>600</v>
      </c>
      <c r="R64" s="38">
        <f>+R65</f>
        <v>0</v>
      </c>
      <c r="S64" s="38">
        <f t="shared" ref="S64" si="353">+S65</f>
        <v>0</v>
      </c>
      <c r="T64" s="38">
        <f t="shared" ref="T64" si="354">+T65</f>
        <v>0</v>
      </c>
      <c r="U64" s="38">
        <f t="shared" ref="U64" si="355">+U65</f>
        <v>1000</v>
      </c>
      <c r="V64" s="38">
        <f t="shared" ref="V64" si="356">+V65</f>
        <v>0</v>
      </c>
      <c r="W64" s="65">
        <f t="shared" ref="W64" si="357">+W65</f>
        <v>4000</v>
      </c>
      <c r="X64" s="65">
        <f>+V64+U64+T64+S64+R64+Tabla4[[#This Row],[Columna173]]</f>
        <v>5000</v>
      </c>
      <c r="Y64" s="39">
        <f>+Y65</f>
        <v>0</v>
      </c>
      <c r="Z64" s="39">
        <f t="shared" ref="Z64" si="358">+Z65</f>
        <v>0</v>
      </c>
      <c r="AA64" s="39">
        <f t="shared" ref="AA64" si="359">+AA65</f>
        <v>0</v>
      </c>
      <c r="AB64" s="39">
        <f t="shared" ref="AB64" si="360">+AB65</f>
        <v>0</v>
      </c>
      <c r="AC64" s="39">
        <f t="shared" ref="AC64" si="361">+AC65</f>
        <v>0</v>
      </c>
      <c r="AD64" s="39">
        <f t="shared" ref="AD64" si="362">+AD65</f>
        <v>0</v>
      </c>
      <c r="AE64" s="39">
        <f>+AC64+AB64+AA64+Z64+Y64+Tabla4[[#This Row],[Columna222]]</f>
        <v>0</v>
      </c>
      <c r="AF64" s="40">
        <f t="shared" si="215"/>
        <v>5800</v>
      </c>
    </row>
    <row r="65" spans="2:32" s="50" customFormat="1" ht="30" x14ac:dyDescent="0.25">
      <c r="B65" s="43" t="s">
        <v>127</v>
      </c>
      <c r="C65" s="44" t="s">
        <v>63</v>
      </c>
      <c r="D65" s="45">
        <v>0</v>
      </c>
      <c r="E65" s="45">
        <v>0</v>
      </c>
      <c r="F65" s="45">
        <v>0</v>
      </c>
      <c r="G65" s="45">
        <v>200</v>
      </c>
      <c r="H65" s="45"/>
      <c r="I65" s="45">
        <v>0</v>
      </c>
      <c r="J65" s="45">
        <f>+H65+G65+F65+E65+D65+Tabla4[[#This Row],[Columna73]]</f>
        <v>200</v>
      </c>
      <c r="K65" s="37">
        <v>0</v>
      </c>
      <c r="L65" s="46">
        <v>0</v>
      </c>
      <c r="M65" s="46">
        <v>0</v>
      </c>
      <c r="N65" s="46">
        <v>600</v>
      </c>
      <c r="O65" s="46"/>
      <c r="P65" s="46">
        <v>0</v>
      </c>
      <c r="Q65" s="46">
        <f>+O65+N65+M65+L65+K65+Tabla4[[#This Row],[Columna123]]</f>
        <v>600</v>
      </c>
      <c r="R65" s="47">
        <v>0</v>
      </c>
      <c r="S65" s="47">
        <v>0</v>
      </c>
      <c r="T65" s="47">
        <v>0</v>
      </c>
      <c r="U65" s="47">
        <v>1000</v>
      </c>
      <c r="V65" s="47"/>
      <c r="W65" s="31">
        <v>4000</v>
      </c>
      <c r="X65" s="31">
        <f>+V65+U65+T65+S65+R65+Tabla4[[#This Row],[Columna173]]</f>
        <v>5000</v>
      </c>
      <c r="Y65" s="48">
        <v>0</v>
      </c>
      <c r="Z65" s="48">
        <v>0</v>
      </c>
      <c r="AA65" s="48">
        <v>0</v>
      </c>
      <c r="AB65" s="48">
        <v>0</v>
      </c>
      <c r="AC65" s="48"/>
      <c r="AD65" s="48">
        <v>0</v>
      </c>
      <c r="AE65" s="48">
        <f>+AC65+AB65+AA65+Z65+Y65+Tabla4[[#This Row],[Columna222]]</f>
        <v>0</v>
      </c>
      <c r="AF65" s="49">
        <f t="shared" si="215"/>
        <v>5800</v>
      </c>
    </row>
    <row r="66" spans="2:32" ht="30" x14ac:dyDescent="0.25">
      <c r="B66" s="69" t="s">
        <v>113</v>
      </c>
      <c r="C66" s="70" t="s">
        <v>64</v>
      </c>
      <c r="D66" s="36">
        <f>+D67</f>
        <v>0</v>
      </c>
      <c r="E66" s="36">
        <f t="shared" ref="E66:I66" si="363">+E67</f>
        <v>140</v>
      </c>
      <c r="F66" s="36">
        <f t="shared" si="363"/>
        <v>764</v>
      </c>
      <c r="G66" s="36">
        <f t="shared" si="363"/>
        <v>400</v>
      </c>
      <c r="H66" s="36">
        <f t="shared" si="363"/>
        <v>497</v>
      </c>
      <c r="I66" s="36">
        <f t="shared" si="363"/>
        <v>0</v>
      </c>
      <c r="J66" s="36">
        <f>+H66+G66+F66+E66+D66+Tabla4[[#This Row],[Columna73]]</f>
        <v>1801</v>
      </c>
      <c r="K66" s="37">
        <f>+K67</f>
        <v>0</v>
      </c>
      <c r="L66" s="37">
        <f t="shared" ref="L66" si="364">+L67</f>
        <v>30</v>
      </c>
      <c r="M66" s="37">
        <f t="shared" ref="M66" si="365">+M67</f>
        <v>817</v>
      </c>
      <c r="N66" s="37">
        <f t="shared" ref="N66" si="366">+N67</f>
        <v>700</v>
      </c>
      <c r="O66" s="37">
        <f t="shared" ref="O66" si="367">+O67</f>
        <v>130</v>
      </c>
      <c r="P66" s="37">
        <f t="shared" ref="P66" si="368">+P67</f>
        <v>0</v>
      </c>
      <c r="Q66" s="37">
        <f>+O66+N66+M66+L66+K66+Tabla4[[#This Row],[Columna123]]</f>
        <v>1677</v>
      </c>
      <c r="R66" s="38">
        <f>+R67</f>
        <v>0</v>
      </c>
      <c r="S66" s="38">
        <f t="shared" ref="S66" si="369">+S67</f>
        <v>0</v>
      </c>
      <c r="T66" s="38">
        <f t="shared" ref="T66" si="370">+T67</f>
        <v>849</v>
      </c>
      <c r="U66" s="38">
        <f t="shared" ref="U66" si="371">+U67</f>
        <v>464</v>
      </c>
      <c r="V66" s="38">
        <f t="shared" ref="V66" si="372">+V67</f>
        <v>190</v>
      </c>
      <c r="W66" s="65">
        <f t="shared" ref="W66" si="373">+W67</f>
        <v>5000</v>
      </c>
      <c r="X66" s="65">
        <f>+V66+U66+T66+S66+R66+Tabla4[[#This Row],[Columna173]]</f>
        <v>6503</v>
      </c>
      <c r="Y66" s="39">
        <f>+Y67</f>
        <v>0</v>
      </c>
      <c r="Z66" s="39">
        <f t="shared" ref="Z66" si="374">+Z67</f>
        <v>0</v>
      </c>
      <c r="AA66" s="39">
        <f t="shared" ref="AA66" si="375">+AA67</f>
        <v>881</v>
      </c>
      <c r="AB66" s="39">
        <f t="shared" ref="AB66" si="376">+AB67</f>
        <v>450</v>
      </c>
      <c r="AC66" s="39">
        <f t="shared" ref="AC66" si="377">+AC67</f>
        <v>210</v>
      </c>
      <c r="AD66" s="39">
        <f t="shared" ref="AD66" si="378">+AD67</f>
        <v>0</v>
      </c>
      <c r="AE66" s="39">
        <f>+AC66+AB66+AA66+Z66+Y66+Tabla4[[#This Row],[Columna222]]</f>
        <v>1541</v>
      </c>
      <c r="AF66" s="40">
        <f t="shared" si="215"/>
        <v>11522</v>
      </c>
    </row>
    <row r="67" spans="2:32" x14ac:dyDescent="0.25">
      <c r="B67" s="34" t="s">
        <v>112</v>
      </c>
      <c r="C67" s="35" t="s">
        <v>65</v>
      </c>
      <c r="D67" s="36">
        <f>+D68+D71+D74+D76+D78+D80</f>
        <v>0</v>
      </c>
      <c r="E67" s="36">
        <f t="shared" ref="E67:I67" si="379">+E68+E71+E74+E76+E78+E80</f>
        <v>140</v>
      </c>
      <c r="F67" s="36">
        <f t="shared" si="379"/>
        <v>764</v>
      </c>
      <c r="G67" s="36">
        <f t="shared" si="379"/>
        <v>400</v>
      </c>
      <c r="H67" s="36">
        <f t="shared" si="379"/>
        <v>497</v>
      </c>
      <c r="I67" s="36">
        <f t="shared" si="379"/>
        <v>0</v>
      </c>
      <c r="J67" s="36">
        <f>+H67+G67+F67+E67+D67+Tabla4[[#This Row],[Columna73]]</f>
        <v>1801</v>
      </c>
      <c r="K67" s="37">
        <f>+K68+K71+K74+K76+K78+K80</f>
        <v>0</v>
      </c>
      <c r="L67" s="37">
        <f t="shared" ref="L67" si="380">+L68+L71+L74+L76+L78+L80</f>
        <v>30</v>
      </c>
      <c r="M67" s="37">
        <f t="shared" ref="M67" si="381">+M68+M71+M74+M76+M78+M80</f>
        <v>817</v>
      </c>
      <c r="N67" s="37">
        <f t="shared" ref="N67" si="382">+N68+N71+N74+N76+N78+N80</f>
        <v>700</v>
      </c>
      <c r="O67" s="37">
        <f t="shared" ref="O67" si="383">+O68+O71+O74+O76+O78+O80</f>
        <v>130</v>
      </c>
      <c r="P67" s="37">
        <f t="shared" ref="P67" si="384">+P68+P71+P74+P76+P78+P80</f>
        <v>0</v>
      </c>
      <c r="Q67" s="37">
        <f>+O67+N67+M67+L67+K67+Tabla4[[#This Row],[Columna123]]</f>
        <v>1677</v>
      </c>
      <c r="R67" s="38">
        <f>+R68+R71+R74+R76+R78+R80</f>
        <v>0</v>
      </c>
      <c r="S67" s="38">
        <f t="shared" ref="S67" si="385">+S68+S71+S74+S76+S78+S80</f>
        <v>0</v>
      </c>
      <c r="T67" s="38">
        <f t="shared" ref="T67" si="386">+T68+T71+T74+T76+T78+T80</f>
        <v>849</v>
      </c>
      <c r="U67" s="38">
        <f t="shared" ref="U67" si="387">+U68+U71+U74+U76+U78+U80</f>
        <v>464</v>
      </c>
      <c r="V67" s="38">
        <f t="shared" ref="V67" si="388">+V68+V71+V74+V76+V78+V80</f>
        <v>190</v>
      </c>
      <c r="W67" s="65">
        <f t="shared" ref="W67" si="389">+W68+W71+W74+W76+W78+W80</f>
        <v>5000</v>
      </c>
      <c r="X67" s="65">
        <f>+V67+U67+T67+S67+R67+Tabla4[[#This Row],[Columna173]]</f>
        <v>6503</v>
      </c>
      <c r="Y67" s="39">
        <f>+Y68+Y71+Y74+Y76+Y78+Y80</f>
        <v>0</v>
      </c>
      <c r="Z67" s="39">
        <f t="shared" ref="Z67" si="390">+Z68+Z71+Z74+Z76+Z78+Z80</f>
        <v>0</v>
      </c>
      <c r="AA67" s="39">
        <f t="shared" ref="AA67" si="391">+AA68+AA71+AA74+AA76+AA78+AA80</f>
        <v>881</v>
      </c>
      <c r="AB67" s="39">
        <f t="shared" ref="AB67" si="392">+AB68+AB71+AB74+AB76+AB78+AB80</f>
        <v>450</v>
      </c>
      <c r="AC67" s="39">
        <f t="shared" ref="AC67" si="393">+AC68+AC71+AC74+AC76+AC78+AC80</f>
        <v>210</v>
      </c>
      <c r="AD67" s="39">
        <f t="shared" ref="AD67" si="394">+AD68+AD71+AD74+AD76+AD78+AD80</f>
        <v>0</v>
      </c>
      <c r="AE67" s="39">
        <f>+AC67+AB67+AA67+Z67+Y67+Tabla4[[#This Row],[Columna222]]</f>
        <v>1541</v>
      </c>
      <c r="AF67" s="40">
        <f t="shared" ref="AF67:AF106" si="395">+AE67+X67+Q67+J67</f>
        <v>11522</v>
      </c>
    </row>
    <row r="68" spans="2:32" ht="30" x14ac:dyDescent="0.25">
      <c r="B68" s="41" t="s">
        <v>120</v>
      </c>
      <c r="C68" s="42" t="s">
        <v>66</v>
      </c>
      <c r="D68" s="36">
        <f>+SUM(D69:D70)</f>
        <v>0</v>
      </c>
      <c r="E68" s="36">
        <f>+SUM(E69:E70)</f>
        <v>0</v>
      </c>
      <c r="F68" s="36">
        <f t="shared" ref="F68:I68" si="396">+SUM(F69:F70)</f>
        <v>0</v>
      </c>
      <c r="G68" s="36">
        <f t="shared" si="396"/>
        <v>0</v>
      </c>
      <c r="H68" s="36">
        <f t="shared" si="396"/>
        <v>197</v>
      </c>
      <c r="I68" s="36">
        <f t="shared" si="396"/>
        <v>0</v>
      </c>
      <c r="J68" s="36">
        <f>+H68+G68+F68+E68+D68+Tabla4[[#This Row],[Columna73]]</f>
        <v>197</v>
      </c>
      <c r="K68" s="37">
        <f>+SUM(K69:K70)</f>
        <v>0</v>
      </c>
      <c r="L68" s="37">
        <f t="shared" ref="L68" si="397">+SUM(L69:L70)</f>
        <v>30</v>
      </c>
      <c r="M68" s="37">
        <f t="shared" ref="M68" si="398">+SUM(M69:M70)</f>
        <v>0</v>
      </c>
      <c r="N68" s="37">
        <f t="shared" ref="N68" si="399">+SUM(N69:N70)</f>
        <v>0</v>
      </c>
      <c r="O68" s="37">
        <f t="shared" ref="O68" si="400">+SUM(O69:O70)</f>
        <v>40</v>
      </c>
      <c r="P68" s="37">
        <f t="shared" ref="P68" si="401">+SUM(P69:P70)</f>
        <v>0</v>
      </c>
      <c r="Q68" s="37">
        <f>+O68+N68+M68+L68+K68+Tabla4[[#This Row],[Columna123]]</f>
        <v>70</v>
      </c>
      <c r="R68" s="38">
        <f>+SUM(R69:R70)</f>
        <v>0</v>
      </c>
      <c r="S68" s="38">
        <f t="shared" ref="S68" si="402">+SUM(S69:S70)</f>
        <v>0</v>
      </c>
      <c r="T68" s="38">
        <f t="shared" ref="T68" si="403">+SUM(T69:T70)</f>
        <v>0</v>
      </c>
      <c r="U68" s="38">
        <f t="shared" ref="U68" si="404">+SUM(U69:U70)</f>
        <v>0</v>
      </c>
      <c r="V68" s="38">
        <f t="shared" ref="V68" si="405">+SUM(V69:V70)</f>
        <v>40</v>
      </c>
      <c r="W68" s="65">
        <f t="shared" ref="W68" si="406">+SUM(W69:W70)</f>
        <v>0</v>
      </c>
      <c r="X68" s="65">
        <f>+V68+U68+T68+S68+R68+Tabla4[[#This Row],[Columna173]]</f>
        <v>40</v>
      </c>
      <c r="Y68" s="39">
        <f>+SUM(Y69:Y70)</f>
        <v>0</v>
      </c>
      <c r="Z68" s="39">
        <f t="shared" ref="Z68" si="407">+SUM(Z69:Z70)</f>
        <v>0</v>
      </c>
      <c r="AA68" s="39">
        <f t="shared" ref="AA68" si="408">+SUM(AA69:AA70)</f>
        <v>0</v>
      </c>
      <c r="AB68" s="39">
        <f t="shared" ref="AB68" si="409">+SUM(AB69:AB70)</f>
        <v>0</v>
      </c>
      <c r="AC68" s="39">
        <f t="shared" ref="AC68" si="410">+SUM(AC69:AC70)</f>
        <v>70</v>
      </c>
      <c r="AD68" s="39">
        <f t="shared" ref="AD68" si="411">+SUM(AD69:AD70)</f>
        <v>0</v>
      </c>
      <c r="AE68" s="39">
        <f>+AC68+AB68+AA68+Z68+Y68+Tabla4[[#This Row],[Columna222]]</f>
        <v>70</v>
      </c>
      <c r="AF68" s="40">
        <f t="shared" si="395"/>
        <v>377</v>
      </c>
    </row>
    <row r="69" spans="2:32" s="50" customFormat="1" ht="45" x14ac:dyDescent="0.25">
      <c r="B69" s="43" t="s">
        <v>127</v>
      </c>
      <c r="C69" s="68" t="s">
        <v>179</v>
      </c>
      <c r="D69" s="45">
        <v>0</v>
      </c>
      <c r="E69" s="45">
        <v>0</v>
      </c>
      <c r="F69" s="45">
        <v>0</v>
      </c>
      <c r="G69" s="45">
        <v>0</v>
      </c>
      <c r="H69" s="45">
        <v>157</v>
      </c>
      <c r="I69" s="45">
        <v>0</v>
      </c>
      <c r="J69" s="45">
        <f>+H69+G69+F69+E69+D69+Tabla4[[#This Row],[Columna73]]</f>
        <v>157</v>
      </c>
      <c r="K69" s="37">
        <v>0</v>
      </c>
      <c r="L69" s="46">
        <v>30</v>
      </c>
      <c r="M69" s="46">
        <v>0</v>
      </c>
      <c r="N69" s="46">
        <v>0</v>
      </c>
      <c r="O69" s="46">
        <v>0</v>
      </c>
      <c r="P69" s="46">
        <v>0</v>
      </c>
      <c r="Q69" s="46">
        <f>+O69+N69+M69+L69+K69+Tabla4[[#This Row],[Columna123]]</f>
        <v>30</v>
      </c>
      <c r="R69" s="47">
        <v>0</v>
      </c>
      <c r="S69" s="47">
        <v>0</v>
      </c>
      <c r="T69" s="47">
        <v>0</v>
      </c>
      <c r="U69" s="47">
        <v>0</v>
      </c>
      <c r="V69" s="47">
        <v>0</v>
      </c>
      <c r="W69" s="31">
        <v>0</v>
      </c>
      <c r="X69" s="31">
        <f>+V69+U69+T69+S69+R69+Tabla4[[#This Row],[Columna173]]</f>
        <v>0</v>
      </c>
      <c r="Y69" s="48">
        <v>0</v>
      </c>
      <c r="Z69" s="48">
        <v>0</v>
      </c>
      <c r="AA69" s="48">
        <v>0</v>
      </c>
      <c r="AB69" s="48">
        <v>0</v>
      </c>
      <c r="AC69" s="48">
        <v>30</v>
      </c>
      <c r="AD69" s="48">
        <v>0</v>
      </c>
      <c r="AE69" s="48">
        <f>+AC69+AB69+AA69+Z69+Y69+Tabla4[[#This Row],[Columna222]]</f>
        <v>30</v>
      </c>
      <c r="AF69" s="49">
        <f t="shared" si="395"/>
        <v>217</v>
      </c>
    </row>
    <row r="70" spans="2:32" s="50" customFormat="1" ht="45" x14ac:dyDescent="0.25">
      <c r="B70" s="43" t="s">
        <v>127</v>
      </c>
      <c r="C70" s="68" t="s">
        <v>178</v>
      </c>
      <c r="D70" s="45">
        <v>0</v>
      </c>
      <c r="E70" s="45">
        <v>0</v>
      </c>
      <c r="F70" s="45">
        <v>0</v>
      </c>
      <c r="G70" s="45">
        <v>0</v>
      </c>
      <c r="H70" s="45">
        <v>40</v>
      </c>
      <c r="I70" s="45">
        <v>0</v>
      </c>
      <c r="J70" s="45">
        <f>+H70+G70+F70+E70+D70+Tabla4[[#This Row],[Columna73]]</f>
        <v>40</v>
      </c>
      <c r="K70" s="37">
        <v>0</v>
      </c>
      <c r="L70" s="46">
        <v>0</v>
      </c>
      <c r="M70" s="46">
        <v>0</v>
      </c>
      <c r="N70" s="46">
        <v>0</v>
      </c>
      <c r="O70" s="46">
        <v>40</v>
      </c>
      <c r="P70" s="46">
        <v>0</v>
      </c>
      <c r="Q70" s="46">
        <f>+O70+N70+M70+L70+K70+Tabla4[[#This Row],[Columna123]]</f>
        <v>40</v>
      </c>
      <c r="R70" s="47">
        <v>0</v>
      </c>
      <c r="S70" s="47">
        <v>0</v>
      </c>
      <c r="T70" s="47">
        <v>0</v>
      </c>
      <c r="U70" s="47">
        <v>0</v>
      </c>
      <c r="V70" s="47">
        <v>40</v>
      </c>
      <c r="W70" s="31">
        <v>0</v>
      </c>
      <c r="X70" s="31">
        <f>+V70+U70+T70+S70+R70+Tabla4[[#This Row],[Columna173]]</f>
        <v>40</v>
      </c>
      <c r="Y70" s="48">
        <v>0</v>
      </c>
      <c r="Z70" s="48">
        <v>0</v>
      </c>
      <c r="AA70" s="48">
        <v>0</v>
      </c>
      <c r="AB70" s="48">
        <v>0</v>
      </c>
      <c r="AC70" s="48">
        <v>40</v>
      </c>
      <c r="AD70" s="48">
        <v>0</v>
      </c>
      <c r="AE70" s="48">
        <f>+AC70+AB70+AA70+Z70+Y70+Tabla4[[#This Row],[Columna222]]</f>
        <v>40</v>
      </c>
      <c r="AF70" s="49">
        <f t="shared" si="395"/>
        <v>160</v>
      </c>
    </row>
    <row r="71" spans="2:32" ht="30" x14ac:dyDescent="0.25">
      <c r="B71" s="41" t="s">
        <v>120</v>
      </c>
      <c r="C71" s="42" t="s">
        <v>171</v>
      </c>
      <c r="D71" s="36">
        <f>+SUM(D72:D73)</f>
        <v>0</v>
      </c>
      <c r="E71" s="36">
        <f t="shared" ref="E71:I71" si="412">+SUM(E72:E73)</f>
        <v>80</v>
      </c>
      <c r="F71" s="36">
        <f t="shared" si="412"/>
        <v>764</v>
      </c>
      <c r="G71" s="36">
        <f t="shared" si="412"/>
        <v>0</v>
      </c>
      <c r="H71" s="36">
        <f t="shared" si="412"/>
        <v>0</v>
      </c>
      <c r="I71" s="36">
        <f t="shared" si="412"/>
        <v>0</v>
      </c>
      <c r="J71" s="36">
        <f>+H71+G71+F71+E71+D71+Tabla4[[#This Row],[Columna73]]</f>
        <v>844</v>
      </c>
      <c r="K71" s="37">
        <f>+SUM(K72:K73)</f>
        <v>0</v>
      </c>
      <c r="L71" s="37">
        <f t="shared" ref="L71" si="413">+SUM(L72:L73)</f>
        <v>0</v>
      </c>
      <c r="M71" s="37">
        <f t="shared" ref="M71" si="414">+SUM(M72:M73)</f>
        <v>817</v>
      </c>
      <c r="N71" s="37">
        <f t="shared" ref="N71" si="415">+SUM(N72:N73)</f>
        <v>0</v>
      </c>
      <c r="O71" s="37">
        <f t="shared" ref="O71" si="416">+SUM(O72:O73)</f>
        <v>20</v>
      </c>
      <c r="P71" s="37">
        <f t="shared" ref="P71" si="417">+SUM(P72:P73)</f>
        <v>0</v>
      </c>
      <c r="Q71" s="37">
        <f>+O71+N71+M71+L71+K71+Tabla4[[#This Row],[Columna123]]</f>
        <v>837</v>
      </c>
      <c r="R71" s="38">
        <f>+SUM(R72:R73)</f>
        <v>0</v>
      </c>
      <c r="S71" s="38">
        <f t="shared" ref="S71" si="418">+SUM(S72:S73)</f>
        <v>0</v>
      </c>
      <c r="T71" s="38">
        <f t="shared" ref="T71" si="419">+SUM(T72:T73)</f>
        <v>849</v>
      </c>
      <c r="U71" s="38">
        <f t="shared" ref="U71" si="420">+SUM(U72:U73)</f>
        <v>0</v>
      </c>
      <c r="V71" s="38">
        <f t="shared" ref="V71" si="421">+SUM(V72:V73)</f>
        <v>40</v>
      </c>
      <c r="W71" s="65">
        <f t="shared" ref="W71" si="422">+SUM(W72:W73)</f>
        <v>0</v>
      </c>
      <c r="X71" s="65">
        <f>+V71+U71+T71+S71+R71+Tabla4[[#This Row],[Columna173]]</f>
        <v>889</v>
      </c>
      <c r="Y71" s="39">
        <f>+SUM(Y72:Y73)</f>
        <v>0</v>
      </c>
      <c r="Z71" s="39">
        <f t="shared" ref="Z71" si="423">+SUM(Z72:Z73)</f>
        <v>0</v>
      </c>
      <c r="AA71" s="39">
        <f t="shared" ref="AA71" si="424">+SUM(AA72:AA73)</f>
        <v>881</v>
      </c>
      <c r="AB71" s="39">
        <f t="shared" ref="AB71" si="425">+SUM(AB72:AB73)</f>
        <v>0</v>
      </c>
      <c r="AC71" s="39">
        <f t="shared" ref="AC71" si="426">+SUM(AC72:AC73)</f>
        <v>40</v>
      </c>
      <c r="AD71" s="39">
        <f t="shared" ref="AD71" si="427">+SUM(AD72:AD73)</f>
        <v>0</v>
      </c>
      <c r="AE71" s="39">
        <f>+AC71+AB71+AA71+Z71+Y71+Tabla4[[#This Row],[Columna222]]</f>
        <v>921</v>
      </c>
      <c r="AF71" s="40">
        <f t="shared" si="395"/>
        <v>3491</v>
      </c>
    </row>
    <row r="72" spans="2:32" s="50" customFormat="1" ht="30" x14ac:dyDescent="0.25">
      <c r="B72" s="43" t="s">
        <v>127</v>
      </c>
      <c r="C72" s="44" t="s">
        <v>70</v>
      </c>
      <c r="D72" s="45">
        <v>0</v>
      </c>
      <c r="E72" s="45">
        <v>0</v>
      </c>
      <c r="F72" s="45">
        <v>764</v>
      </c>
      <c r="G72" s="45">
        <v>0</v>
      </c>
      <c r="H72" s="45">
        <v>0</v>
      </c>
      <c r="I72" s="45">
        <v>0</v>
      </c>
      <c r="J72" s="45">
        <f>+H72+G72+F72+E72+D72+Tabla4[[#This Row],[Columna73]]</f>
        <v>764</v>
      </c>
      <c r="K72" s="37">
        <v>0</v>
      </c>
      <c r="L72" s="46">
        <v>0</v>
      </c>
      <c r="M72" s="46">
        <v>817</v>
      </c>
      <c r="N72" s="46">
        <v>0</v>
      </c>
      <c r="O72" s="46">
        <v>0</v>
      </c>
      <c r="P72" s="46">
        <v>0</v>
      </c>
      <c r="Q72" s="46">
        <f>+O72+N72+M72+L72+K72+Tabla4[[#This Row],[Columna123]]</f>
        <v>817</v>
      </c>
      <c r="R72" s="47">
        <v>0</v>
      </c>
      <c r="S72" s="47">
        <v>0</v>
      </c>
      <c r="T72" s="47">
        <v>849</v>
      </c>
      <c r="U72" s="47">
        <v>0</v>
      </c>
      <c r="V72" s="47">
        <v>0</v>
      </c>
      <c r="W72" s="31">
        <v>0</v>
      </c>
      <c r="X72" s="31">
        <f>+V72+U72+T72+S72+R72+Tabla4[[#This Row],[Columna173]]</f>
        <v>849</v>
      </c>
      <c r="Y72" s="48">
        <v>0</v>
      </c>
      <c r="Z72" s="48">
        <v>0</v>
      </c>
      <c r="AA72" s="48">
        <v>881</v>
      </c>
      <c r="AB72" s="48">
        <v>0</v>
      </c>
      <c r="AC72" s="48">
        <v>0</v>
      </c>
      <c r="AD72" s="48">
        <v>0</v>
      </c>
      <c r="AE72" s="48">
        <f>+AC72+AB72+AA72+Z72+Y72+Tabla4[[#This Row],[Columna222]]</f>
        <v>881</v>
      </c>
      <c r="AF72" s="49">
        <f t="shared" ref="AF72" si="428">+AE72+X72+Q72+J72</f>
        <v>3311</v>
      </c>
    </row>
    <row r="73" spans="2:32" s="50" customFormat="1" x14ac:dyDescent="0.25">
      <c r="B73" s="43" t="s">
        <v>127</v>
      </c>
      <c r="C73" s="44" t="s">
        <v>71</v>
      </c>
      <c r="D73" s="45">
        <v>0</v>
      </c>
      <c r="E73" s="45">
        <v>80</v>
      </c>
      <c r="F73" s="45">
        <v>0</v>
      </c>
      <c r="G73" s="45">
        <v>0</v>
      </c>
      <c r="H73" s="45">
        <v>0</v>
      </c>
      <c r="I73" s="45">
        <v>0</v>
      </c>
      <c r="J73" s="45">
        <f>+H73+G73+F73+E73+D73+Tabla4[[#This Row],[Columna73]]</f>
        <v>80</v>
      </c>
      <c r="K73" s="37">
        <v>0</v>
      </c>
      <c r="L73" s="46">
        <v>0</v>
      </c>
      <c r="M73" s="46">
        <v>0</v>
      </c>
      <c r="N73" s="46">
        <v>0</v>
      </c>
      <c r="O73" s="46">
        <v>20</v>
      </c>
      <c r="P73" s="46">
        <v>0</v>
      </c>
      <c r="Q73" s="46">
        <f>+O73+N73+M73+L73+K73+Tabla4[[#This Row],[Columna123]]</f>
        <v>20</v>
      </c>
      <c r="R73" s="47">
        <v>0</v>
      </c>
      <c r="S73" s="47">
        <v>0</v>
      </c>
      <c r="T73" s="47">
        <v>0</v>
      </c>
      <c r="U73" s="47">
        <v>0</v>
      </c>
      <c r="V73" s="47">
        <v>40</v>
      </c>
      <c r="W73" s="31">
        <v>0</v>
      </c>
      <c r="X73" s="31">
        <f>+V73+U73+T73+S73+R73+Tabla4[[#This Row],[Columna173]]</f>
        <v>40</v>
      </c>
      <c r="Y73" s="48">
        <v>0</v>
      </c>
      <c r="Z73" s="48">
        <v>0</v>
      </c>
      <c r="AA73" s="48">
        <v>0</v>
      </c>
      <c r="AB73" s="48">
        <v>0</v>
      </c>
      <c r="AC73" s="48">
        <v>40</v>
      </c>
      <c r="AD73" s="48">
        <v>0</v>
      </c>
      <c r="AE73" s="48">
        <f>+AC73+AB73+AA73+Z73+Y73+Tabla4[[#This Row],[Columna222]]</f>
        <v>40</v>
      </c>
      <c r="AF73" s="49">
        <f t="shared" si="395"/>
        <v>180</v>
      </c>
    </row>
    <row r="74" spans="2:32" ht="30" x14ac:dyDescent="0.25">
      <c r="B74" s="41" t="s">
        <v>120</v>
      </c>
      <c r="C74" s="42" t="s">
        <v>72</v>
      </c>
      <c r="D74" s="36">
        <f>+D75</f>
        <v>0</v>
      </c>
      <c r="E74" s="36">
        <f t="shared" ref="E74:I74" si="429">+E75</f>
        <v>60</v>
      </c>
      <c r="F74" s="36">
        <f t="shared" si="429"/>
        <v>0</v>
      </c>
      <c r="G74" s="36">
        <f t="shared" si="429"/>
        <v>0</v>
      </c>
      <c r="H74" s="36">
        <f t="shared" si="429"/>
        <v>0</v>
      </c>
      <c r="I74" s="36">
        <f t="shared" si="429"/>
        <v>0</v>
      </c>
      <c r="J74" s="36">
        <f>+H74+G74+F74+E74+D74+Tabla4[[#This Row],[Columna73]]</f>
        <v>60</v>
      </c>
      <c r="K74" s="37">
        <f>+K75</f>
        <v>0</v>
      </c>
      <c r="L74" s="37">
        <f t="shared" ref="L74" si="430">+L75</f>
        <v>0</v>
      </c>
      <c r="M74" s="37">
        <f t="shared" ref="M74" si="431">+M75</f>
        <v>0</v>
      </c>
      <c r="N74" s="37">
        <f t="shared" ref="N74" si="432">+N75</f>
        <v>0</v>
      </c>
      <c r="O74" s="37">
        <f t="shared" ref="O74" si="433">+O75</f>
        <v>30</v>
      </c>
      <c r="P74" s="37">
        <f t="shared" ref="P74" si="434">+P75</f>
        <v>0</v>
      </c>
      <c r="Q74" s="37">
        <f>+O74+N74+M74+L74+K74+Tabla4[[#This Row],[Columna123]]</f>
        <v>30</v>
      </c>
      <c r="R74" s="38">
        <f>+R75</f>
        <v>0</v>
      </c>
      <c r="S74" s="38">
        <f t="shared" ref="S74" si="435">+S75</f>
        <v>0</v>
      </c>
      <c r="T74" s="38">
        <f t="shared" ref="T74" si="436">+T75</f>
        <v>0</v>
      </c>
      <c r="U74" s="38">
        <f t="shared" ref="U74" si="437">+U75</f>
        <v>0</v>
      </c>
      <c r="V74" s="38">
        <f t="shared" ref="V74" si="438">+V75</f>
        <v>40</v>
      </c>
      <c r="W74" s="65">
        <f t="shared" ref="W74" si="439">+W75</f>
        <v>0</v>
      </c>
      <c r="X74" s="65">
        <f>+V74+U74+T74+S74+R74+Tabla4[[#This Row],[Columna173]]</f>
        <v>40</v>
      </c>
      <c r="Y74" s="39">
        <f>+Y75</f>
        <v>0</v>
      </c>
      <c r="Z74" s="39">
        <f t="shared" ref="Z74" si="440">+Z75</f>
        <v>0</v>
      </c>
      <c r="AA74" s="39">
        <f t="shared" ref="AA74" si="441">+AA75</f>
        <v>0</v>
      </c>
      <c r="AB74" s="39">
        <f t="shared" ref="AB74" si="442">+AB75</f>
        <v>0</v>
      </c>
      <c r="AC74" s="39">
        <f t="shared" ref="AC74" si="443">+AC75</f>
        <v>40</v>
      </c>
      <c r="AD74" s="39">
        <f t="shared" ref="AD74" si="444">+AD75</f>
        <v>0</v>
      </c>
      <c r="AE74" s="39">
        <f>+AC74+AB74+AA74+Z74+Y74+Tabla4[[#This Row],[Columna222]]</f>
        <v>40</v>
      </c>
      <c r="AF74" s="40">
        <f t="shared" si="395"/>
        <v>170</v>
      </c>
    </row>
    <row r="75" spans="2:32" s="50" customFormat="1" ht="30" x14ac:dyDescent="0.25">
      <c r="B75" s="43" t="s">
        <v>127</v>
      </c>
      <c r="C75" s="44" t="s">
        <v>73</v>
      </c>
      <c r="D75" s="45">
        <v>0</v>
      </c>
      <c r="E75" s="45">
        <v>60</v>
      </c>
      <c r="F75" s="45">
        <v>0</v>
      </c>
      <c r="G75" s="45">
        <v>0</v>
      </c>
      <c r="H75" s="45">
        <v>0</v>
      </c>
      <c r="I75" s="45">
        <v>0</v>
      </c>
      <c r="J75" s="45">
        <f>+H75+G75+F75+E75+D75+Tabla4[[#This Row],[Columna73]]</f>
        <v>60</v>
      </c>
      <c r="K75" s="37">
        <v>0</v>
      </c>
      <c r="L75" s="46">
        <v>0</v>
      </c>
      <c r="M75" s="46">
        <v>0</v>
      </c>
      <c r="N75" s="46">
        <v>0</v>
      </c>
      <c r="O75" s="46">
        <v>30</v>
      </c>
      <c r="P75" s="46">
        <v>0</v>
      </c>
      <c r="Q75" s="46">
        <f>+O75+N75+M75+L75+K75+Tabla4[[#This Row],[Columna123]]</f>
        <v>30</v>
      </c>
      <c r="R75" s="47">
        <v>0</v>
      </c>
      <c r="S75" s="47">
        <v>0</v>
      </c>
      <c r="T75" s="47">
        <v>0</v>
      </c>
      <c r="U75" s="47">
        <v>0</v>
      </c>
      <c r="V75" s="47">
        <v>40</v>
      </c>
      <c r="W75" s="31">
        <v>0</v>
      </c>
      <c r="X75" s="31">
        <f>+V75+U75+T75+S75+R75+Tabla4[[#This Row],[Columna173]]</f>
        <v>40</v>
      </c>
      <c r="Y75" s="48">
        <v>0</v>
      </c>
      <c r="Z75" s="48">
        <v>0</v>
      </c>
      <c r="AA75" s="48">
        <v>0</v>
      </c>
      <c r="AB75" s="48">
        <v>0</v>
      </c>
      <c r="AC75" s="48">
        <v>40</v>
      </c>
      <c r="AD75" s="48">
        <v>0</v>
      </c>
      <c r="AE75" s="48">
        <f>+AC75+AB75+AA75+Z75+Y75+Tabla4[[#This Row],[Columna222]]</f>
        <v>40</v>
      </c>
      <c r="AF75" s="49">
        <f t="shared" si="395"/>
        <v>170</v>
      </c>
    </row>
    <row r="76" spans="2:32" x14ac:dyDescent="0.25">
      <c r="B76" s="41" t="s">
        <v>120</v>
      </c>
      <c r="C76" s="42" t="s">
        <v>74</v>
      </c>
      <c r="D76" s="36">
        <f>+D77</f>
        <v>0</v>
      </c>
      <c r="E76" s="36">
        <f t="shared" ref="E76:I76" si="445">+E77</f>
        <v>0</v>
      </c>
      <c r="F76" s="36">
        <f t="shared" si="445"/>
        <v>0</v>
      </c>
      <c r="G76" s="36">
        <f t="shared" si="445"/>
        <v>0</v>
      </c>
      <c r="H76" s="36">
        <f t="shared" si="445"/>
        <v>0</v>
      </c>
      <c r="I76" s="36">
        <f t="shared" si="445"/>
        <v>0</v>
      </c>
      <c r="J76" s="36">
        <f>+H76+G76+F76+E76+D76+Tabla4[[#This Row],[Columna73]]</f>
        <v>0</v>
      </c>
      <c r="K76" s="37">
        <f>+K77</f>
        <v>0</v>
      </c>
      <c r="L76" s="37">
        <f t="shared" ref="L76:P76" si="446">+L77</f>
        <v>0</v>
      </c>
      <c r="M76" s="37">
        <f t="shared" si="446"/>
        <v>0</v>
      </c>
      <c r="N76" s="37">
        <f t="shared" si="446"/>
        <v>0</v>
      </c>
      <c r="O76" s="37">
        <f t="shared" si="446"/>
        <v>0</v>
      </c>
      <c r="P76" s="37">
        <f t="shared" si="446"/>
        <v>0</v>
      </c>
      <c r="Q76" s="37">
        <f>+O76+N76+M76+L76+K76+Tabla4[[#This Row],[Columna123]]</f>
        <v>0</v>
      </c>
      <c r="R76" s="38">
        <f>+R77</f>
        <v>0</v>
      </c>
      <c r="S76" s="38">
        <f t="shared" ref="S76:W76" si="447">+S77</f>
        <v>0</v>
      </c>
      <c r="T76" s="38">
        <f t="shared" si="447"/>
        <v>0</v>
      </c>
      <c r="U76" s="38">
        <f t="shared" si="447"/>
        <v>0</v>
      </c>
      <c r="V76" s="38">
        <f t="shared" si="447"/>
        <v>0</v>
      </c>
      <c r="W76" s="65">
        <f t="shared" si="447"/>
        <v>5000</v>
      </c>
      <c r="X76" s="65">
        <f>+V76+U76+T76+S76+R76+Tabla4[[#This Row],[Columna173]]</f>
        <v>5000</v>
      </c>
      <c r="Y76" s="39">
        <f>+Y77</f>
        <v>0</v>
      </c>
      <c r="Z76" s="39">
        <f t="shared" ref="Z76:AD76" si="448">+Z77</f>
        <v>0</v>
      </c>
      <c r="AA76" s="39">
        <f t="shared" si="448"/>
        <v>0</v>
      </c>
      <c r="AB76" s="39">
        <f t="shared" si="448"/>
        <v>0</v>
      </c>
      <c r="AC76" s="39">
        <f t="shared" si="448"/>
        <v>0</v>
      </c>
      <c r="AD76" s="39">
        <f t="shared" si="448"/>
        <v>0</v>
      </c>
      <c r="AE76" s="39">
        <f>+AC76+AB76+AA76+Z76+Y76+Tabla4[[#This Row],[Columna222]]</f>
        <v>0</v>
      </c>
      <c r="AF76" s="40">
        <f t="shared" ref="AF76:AF77" si="449">+AE76+X76+Q76+J76</f>
        <v>5000</v>
      </c>
    </row>
    <row r="77" spans="2:32" s="50" customFormat="1" ht="45" x14ac:dyDescent="0.25">
      <c r="B77" s="43" t="s">
        <v>127</v>
      </c>
      <c r="C77" s="44" t="s">
        <v>75</v>
      </c>
      <c r="D77" s="45">
        <v>0</v>
      </c>
      <c r="E77" s="45">
        <v>0</v>
      </c>
      <c r="F77" s="45">
        <v>0</v>
      </c>
      <c r="G77" s="45">
        <v>0</v>
      </c>
      <c r="H77" s="45">
        <v>0</v>
      </c>
      <c r="I77" s="45">
        <v>0</v>
      </c>
      <c r="J77" s="45">
        <f>+H77+G77+F77+E77+D77+Tabla4[[#This Row],[Columna73]]</f>
        <v>0</v>
      </c>
      <c r="K77" s="37">
        <v>0</v>
      </c>
      <c r="L77" s="46">
        <v>0</v>
      </c>
      <c r="M77" s="46">
        <v>0</v>
      </c>
      <c r="N77" s="46">
        <v>0</v>
      </c>
      <c r="O77" s="46">
        <v>0</v>
      </c>
      <c r="P77" s="46">
        <v>0</v>
      </c>
      <c r="Q77" s="46">
        <f>+O77+N77+M77+L77+K77+Tabla4[[#This Row],[Columna123]]</f>
        <v>0</v>
      </c>
      <c r="R77" s="47">
        <v>0</v>
      </c>
      <c r="S77" s="47">
        <v>0</v>
      </c>
      <c r="T77" s="47">
        <v>0</v>
      </c>
      <c r="U77" s="47">
        <v>0</v>
      </c>
      <c r="V77" s="47">
        <v>0</v>
      </c>
      <c r="W77" s="31">
        <v>5000</v>
      </c>
      <c r="X77" s="31">
        <f>+V77+U77+T77+S77+R77+Tabla4[[#This Row],[Columna173]]</f>
        <v>5000</v>
      </c>
      <c r="Y77" s="48">
        <v>0</v>
      </c>
      <c r="Z77" s="48">
        <v>0</v>
      </c>
      <c r="AA77" s="48">
        <v>0</v>
      </c>
      <c r="AB77" s="48">
        <v>0</v>
      </c>
      <c r="AC77" s="48">
        <v>0</v>
      </c>
      <c r="AD77" s="48">
        <v>0</v>
      </c>
      <c r="AE77" s="48">
        <f>+AC77+AB77+AA77+Z77+Y77+Tabla4[[#This Row],[Columna222]]</f>
        <v>0</v>
      </c>
      <c r="AF77" s="49">
        <f t="shared" si="449"/>
        <v>5000</v>
      </c>
    </row>
    <row r="78" spans="2:32" ht="30" x14ac:dyDescent="0.25">
      <c r="B78" s="41" t="s">
        <v>120</v>
      </c>
      <c r="C78" s="42" t="s">
        <v>172</v>
      </c>
      <c r="D78" s="36">
        <f>+D79</f>
        <v>0</v>
      </c>
      <c r="E78" s="36">
        <f t="shared" ref="E78:I78" si="450">+E79</f>
        <v>0</v>
      </c>
      <c r="F78" s="36">
        <f t="shared" si="450"/>
        <v>0</v>
      </c>
      <c r="G78" s="36">
        <f t="shared" si="450"/>
        <v>400</v>
      </c>
      <c r="H78" s="36">
        <f t="shared" si="450"/>
        <v>20</v>
      </c>
      <c r="I78" s="36">
        <f t="shared" si="450"/>
        <v>0</v>
      </c>
      <c r="J78" s="36">
        <f>+H78+G78+F78+E78+D78+Tabla4[[#This Row],[Columna73]]</f>
        <v>420</v>
      </c>
      <c r="K78" s="37">
        <f>+K79</f>
        <v>0</v>
      </c>
      <c r="L78" s="37">
        <f t="shared" ref="L78" si="451">+L79</f>
        <v>0</v>
      </c>
      <c r="M78" s="37">
        <f t="shared" ref="M78" si="452">+M79</f>
        <v>0</v>
      </c>
      <c r="N78" s="37">
        <f t="shared" ref="N78" si="453">+N79</f>
        <v>700</v>
      </c>
      <c r="O78" s="37">
        <f t="shared" ref="O78" si="454">+O79</f>
        <v>0</v>
      </c>
      <c r="P78" s="37">
        <f t="shared" ref="P78" si="455">+P79</f>
        <v>0</v>
      </c>
      <c r="Q78" s="37">
        <f>+O78+N78+M78+L78+K78+Tabla4[[#This Row],[Columna123]]</f>
        <v>700</v>
      </c>
      <c r="R78" s="38">
        <f>+R79</f>
        <v>0</v>
      </c>
      <c r="S78" s="38">
        <f t="shared" ref="S78" si="456">+S79</f>
        <v>0</v>
      </c>
      <c r="T78" s="38">
        <f t="shared" ref="T78" si="457">+T79</f>
        <v>0</v>
      </c>
      <c r="U78" s="38">
        <f t="shared" ref="U78" si="458">+U79</f>
        <v>464</v>
      </c>
      <c r="V78" s="38">
        <f t="shared" ref="V78" si="459">+V79</f>
        <v>20</v>
      </c>
      <c r="W78" s="65">
        <f t="shared" ref="W78" si="460">+W79</f>
        <v>0</v>
      </c>
      <c r="X78" s="65">
        <f>+V78+U78+T78+S78+R78+Tabla4[[#This Row],[Columna173]]</f>
        <v>484</v>
      </c>
      <c r="Y78" s="39">
        <f>+Y79</f>
        <v>0</v>
      </c>
      <c r="Z78" s="39">
        <f t="shared" ref="Z78" si="461">+Z79</f>
        <v>0</v>
      </c>
      <c r="AA78" s="39">
        <f t="shared" ref="AA78" si="462">+AA79</f>
        <v>0</v>
      </c>
      <c r="AB78" s="39">
        <f t="shared" ref="AB78" si="463">+AB79</f>
        <v>450</v>
      </c>
      <c r="AC78" s="39">
        <f t="shared" ref="AC78" si="464">+AC79</f>
        <v>20</v>
      </c>
      <c r="AD78" s="39">
        <f t="shared" ref="AD78" si="465">+AD79</f>
        <v>0</v>
      </c>
      <c r="AE78" s="39">
        <f>+AC78+AB78+AA78+Z78+Y78+Tabla4[[#This Row],[Columna222]]</f>
        <v>470</v>
      </c>
      <c r="AF78" s="40">
        <f t="shared" si="395"/>
        <v>2074</v>
      </c>
    </row>
    <row r="79" spans="2:32" s="50" customFormat="1" ht="60" x14ac:dyDescent="0.25">
      <c r="B79" s="43" t="s">
        <v>127</v>
      </c>
      <c r="C79" s="44" t="s">
        <v>77</v>
      </c>
      <c r="D79" s="45">
        <v>0</v>
      </c>
      <c r="E79" s="45">
        <v>0</v>
      </c>
      <c r="F79" s="45">
        <v>0</v>
      </c>
      <c r="G79" s="45">
        <v>400</v>
      </c>
      <c r="H79" s="45">
        <v>20</v>
      </c>
      <c r="I79" s="45">
        <v>0</v>
      </c>
      <c r="J79" s="45">
        <f>+H79+G79+F79+E79+D79+Tabla4[[#This Row],[Columna73]]</f>
        <v>420</v>
      </c>
      <c r="K79" s="37">
        <v>0</v>
      </c>
      <c r="L79" s="46">
        <v>0</v>
      </c>
      <c r="M79" s="46">
        <v>0</v>
      </c>
      <c r="N79" s="46">
        <v>700</v>
      </c>
      <c r="O79" s="46">
        <v>0</v>
      </c>
      <c r="P79" s="46">
        <v>0</v>
      </c>
      <c r="Q79" s="46">
        <f>+O79+N79+M79+L79+K79+Tabla4[[#This Row],[Columna123]]</f>
        <v>700</v>
      </c>
      <c r="R79" s="47">
        <v>0</v>
      </c>
      <c r="S79" s="47">
        <v>0</v>
      </c>
      <c r="T79" s="47">
        <v>0</v>
      </c>
      <c r="U79" s="47">
        <v>464</v>
      </c>
      <c r="V79" s="47">
        <v>20</v>
      </c>
      <c r="W79" s="31">
        <v>0</v>
      </c>
      <c r="X79" s="31">
        <f>+V79+U79+T79+S79+R79+Tabla4[[#This Row],[Columna173]]</f>
        <v>484</v>
      </c>
      <c r="Y79" s="48">
        <v>0</v>
      </c>
      <c r="Z79" s="48">
        <v>0</v>
      </c>
      <c r="AA79" s="48">
        <v>0</v>
      </c>
      <c r="AB79" s="48">
        <v>450</v>
      </c>
      <c r="AC79" s="48">
        <v>20</v>
      </c>
      <c r="AD79" s="48">
        <v>0</v>
      </c>
      <c r="AE79" s="48">
        <f>+AC79+AB79+AA79+Z79+Y79+Tabla4[[#This Row],[Columna222]]</f>
        <v>470</v>
      </c>
      <c r="AF79" s="49">
        <f t="shared" si="395"/>
        <v>2074</v>
      </c>
    </row>
    <row r="80" spans="2:32" ht="30" x14ac:dyDescent="0.25">
      <c r="B80" s="41" t="s">
        <v>120</v>
      </c>
      <c r="C80" s="42" t="s">
        <v>173</v>
      </c>
      <c r="D80" s="36">
        <f>+D81</f>
        <v>0</v>
      </c>
      <c r="E80" s="36">
        <f t="shared" ref="E80:I80" si="466">+E81</f>
        <v>0</v>
      </c>
      <c r="F80" s="36">
        <f t="shared" si="466"/>
        <v>0</v>
      </c>
      <c r="G80" s="36">
        <f t="shared" si="466"/>
        <v>0</v>
      </c>
      <c r="H80" s="36">
        <f t="shared" si="466"/>
        <v>280</v>
      </c>
      <c r="I80" s="36">
        <f t="shared" si="466"/>
        <v>0</v>
      </c>
      <c r="J80" s="36">
        <f>+H80+G80+F80+E80+D80+Tabla4[[#This Row],[Columna73]]</f>
        <v>280</v>
      </c>
      <c r="K80" s="37">
        <f>+K81</f>
        <v>0</v>
      </c>
      <c r="L80" s="37">
        <f t="shared" ref="L80" si="467">+L81</f>
        <v>0</v>
      </c>
      <c r="M80" s="37">
        <f t="shared" ref="M80" si="468">+M81</f>
        <v>0</v>
      </c>
      <c r="N80" s="37">
        <f t="shared" ref="N80" si="469">+N81</f>
        <v>0</v>
      </c>
      <c r="O80" s="37">
        <f t="shared" ref="O80" si="470">+O81</f>
        <v>40</v>
      </c>
      <c r="P80" s="37">
        <f t="shared" ref="P80" si="471">+P81</f>
        <v>0</v>
      </c>
      <c r="Q80" s="37">
        <f>+O80+N80+M80+L80+K80+Tabla4[[#This Row],[Columna123]]</f>
        <v>40</v>
      </c>
      <c r="R80" s="38">
        <f>+R81</f>
        <v>0</v>
      </c>
      <c r="S80" s="38">
        <f t="shared" ref="S80" si="472">+S81</f>
        <v>0</v>
      </c>
      <c r="T80" s="38">
        <f t="shared" ref="T80" si="473">+T81</f>
        <v>0</v>
      </c>
      <c r="U80" s="38">
        <f t="shared" ref="U80" si="474">+U81</f>
        <v>0</v>
      </c>
      <c r="V80" s="38">
        <f t="shared" ref="V80" si="475">+V81</f>
        <v>50</v>
      </c>
      <c r="W80" s="65">
        <f t="shared" ref="W80" si="476">+W81</f>
        <v>0</v>
      </c>
      <c r="X80" s="65">
        <f>+V80+U80+T80+S80+R80+Tabla4[[#This Row],[Columna173]]</f>
        <v>50</v>
      </c>
      <c r="Y80" s="39">
        <f>+Y81</f>
        <v>0</v>
      </c>
      <c r="Z80" s="39">
        <f t="shared" ref="Z80" si="477">+Z81</f>
        <v>0</v>
      </c>
      <c r="AA80" s="39">
        <f t="shared" ref="AA80" si="478">+AA81</f>
        <v>0</v>
      </c>
      <c r="AB80" s="39">
        <f t="shared" ref="AB80" si="479">+AB81</f>
        <v>0</v>
      </c>
      <c r="AC80" s="39">
        <f t="shared" ref="AC80" si="480">+AC81</f>
        <v>40</v>
      </c>
      <c r="AD80" s="39">
        <f t="shared" ref="AD80" si="481">+AD81</f>
        <v>0</v>
      </c>
      <c r="AE80" s="39">
        <f>+AC80+AB80+AA80+Z80+Y80+Tabla4[[#This Row],[Columna222]]</f>
        <v>40</v>
      </c>
      <c r="AF80" s="40">
        <f t="shared" si="395"/>
        <v>410</v>
      </c>
    </row>
    <row r="81" spans="2:32" s="50" customFormat="1" ht="30" x14ac:dyDescent="0.25">
      <c r="B81" s="43" t="s">
        <v>127</v>
      </c>
      <c r="C81" s="44" t="s">
        <v>79</v>
      </c>
      <c r="D81" s="45">
        <v>0</v>
      </c>
      <c r="E81" s="45">
        <v>0</v>
      </c>
      <c r="F81" s="45">
        <v>0</v>
      </c>
      <c r="G81" s="45">
        <v>0</v>
      </c>
      <c r="H81" s="45">
        <v>280</v>
      </c>
      <c r="I81" s="45">
        <v>0</v>
      </c>
      <c r="J81" s="45">
        <f>+H81+G81+F81+E81+D81+Tabla4[[#This Row],[Columna73]]</f>
        <v>280</v>
      </c>
      <c r="K81" s="37">
        <v>0</v>
      </c>
      <c r="L81" s="46">
        <v>0</v>
      </c>
      <c r="M81" s="46">
        <v>0</v>
      </c>
      <c r="N81" s="46">
        <v>0</v>
      </c>
      <c r="O81" s="46">
        <v>40</v>
      </c>
      <c r="P81" s="46">
        <v>0</v>
      </c>
      <c r="Q81" s="46">
        <f>+O81+N81+M81+L81+K81+Tabla4[[#This Row],[Columna123]]</f>
        <v>40</v>
      </c>
      <c r="R81" s="47">
        <v>0</v>
      </c>
      <c r="S81" s="47">
        <v>0</v>
      </c>
      <c r="T81" s="47">
        <v>0</v>
      </c>
      <c r="U81" s="47">
        <v>0</v>
      </c>
      <c r="V81" s="47">
        <v>50</v>
      </c>
      <c r="W81" s="31">
        <v>0</v>
      </c>
      <c r="X81" s="31">
        <f>+V81+U81+T81+S81+R81+Tabla4[[#This Row],[Columna173]]</f>
        <v>50</v>
      </c>
      <c r="Y81" s="48">
        <v>0</v>
      </c>
      <c r="Z81" s="48">
        <v>0</v>
      </c>
      <c r="AA81" s="48">
        <v>0</v>
      </c>
      <c r="AB81" s="48">
        <v>0</v>
      </c>
      <c r="AC81" s="48">
        <v>40</v>
      </c>
      <c r="AD81" s="48">
        <v>0</v>
      </c>
      <c r="AE81" s="48">
        <f>+AC81+AB81+AA81+Z81+Y81+Tabla4[[#This Row],[Columna222]]</f>
        <v>40</v>
      </c>
      <c r="AF81" s="49">
        <f t="shared" si="395"/>
        <v>410</v>
      </c>
    </row>
    <row r="82" spans="2:32" ht="30" x14ac:dyDescent="0.25">
      <c r="B82" s="69" t="s">
        <v>113</v>
      </c>
      <c r="C82" s="70" t="s">
        <v>81</v>
      </c>
      <c r="D82" s="36">
        <f>+D83+D92+D101+D104+D107</f>
        <v>0</v>
      </c>
      <c r="E82" s="36">
        <f t="shared" ref="E82:I82" si="482">+E83+E92+E101+E104+E107</f>
        <v>724</v>
      </c>
      <c r="F82" s="36">
        <f t="shared" si="482"/>
        <v>95</v>
      </c>
      <c r="G82" s="36">
        <f t="shared" si="482"/>
        <v>1082</v>
      </c>
      <c r="H82" s="36">
        <f t="shared" si="482"/>
        <v>187</v>
      </c>
      <c r="I82" s="36">
        <f t="shared" si="482"/>
        <v>600</v>
      </c>
      <c r="J82" s="36">
        <f>+H82+G82+F82+E82+D82+Tabla4[[#This Row],[Columna73]]</f>
        <v>2688</v>
      </c>
      <c r="K82" s="37">
        <f>+K83+K92+K101+K104+K107</f>
        <v>0</v>
      </c>
      <c r="L82" s="37">
        <f t="shared" ref="L82" si="483">+L83+L92+L101+L104+L107</f>
        <v>55</v>
      </c>
      <c r="M82" s="37">
        <f t="shared" ref="M82" si="484">+M83+M92+M101+M104+M107</f>
        <v>79</v>
      </c>
      <c r="N82" s="37">
        <f t="shared" ref="N82" si="485">+N83+N92+N101+N104+N107</f>
        <v>100</v>
      </c>
      <c r="O82" s="37">
        <f t="shared" ref="O82" si="486">+O83+O92+O101+O104+O107</f>
        <v>352</v>
      </c>
      <c r="P82" s="37">
        <f>+P83+P92+P101+P104+P107</f>
        <v>5400</v>
      </c>
      <c r="Q82" s="37">
        <f>+O82+N82+M82+L82+K82+Tabla4[[#This Row],[Columna123]]</f>
        <v>5986</v>
      </c>
      <c r="R82" s="38">
        <f>+R83+R92+R101+R104+R107</f>
        <v>0</v>
      </c>
      <c r="S82" s="38">
        <f t="shared" ref="S82" si="487">+S83+S92+S101+S104+S107</f>
        <v>0</v>
      </c>
      <c r="T82" s="38">
        <f t="shared" ref="T82" si="488">+T83+T92+T101+T104+T107</f>
        <v>79</v>
      </c>
      <c r="U82" s="38">
        <f t="shared" ref="U82" si="489">+U83+U92+U101+U104+U107</f>
        <v>200</v>
      </c>
      <c r="V82" s="38">
        <f t="shared" ref="V82" si="490">+V83+V92+V101+V104+V107</f>
        <v>264</v>
      </c>
      <c r="W82" s="65">
        <f t="shared" ref="W82" si="491">+W83+W92+W101+W104+W107</f>
        <v>700</v>
      </c>
      <c r="X82" s="65">
        <f>+V82+U82+T82+S82+R82+Tabla4[[#This Row],[Columna173]]</f>
        <v>1243</v>
      </c>
      <c r="Y82" s="39">
        <f>+Y83+Y92+Y101+Y104+Y107</f>
        <v>0</v>
      </c>
      <c r="Z82" s="39">
        <f t="shared" ref="Z82" si="492">+Z83+Z92+Z101+Z104+Z107</f>
        <v>43</v>
      </c>
      <c r="AA82" s="39">
        <f t="shared" ref="AA82" si="493">+AA83+AA92+AA101+AA104+AA107</f>
        <v>79</v>
      </c>
      <c r="AB82" s="39">
        <f t="shared" ref="AB82" si="494">+AB83+AB92+AB101+AB104+AB107</f>
        <v>1041</v>
      </c>
      <c r="AC82" s="39">
        <f t="shared" ref="AC82" si="495">+AC83+AC92+AC101+AC104+AC107</f>
        <v>297</v>
      </c>
      <c r="AD82" s="39">
        <f t="shared" ref="AD82" si="496">+AD83+AD92+AD101+AD104+AD107</f>
        <v>3400</v>
      </c>
      <c r="AE82" s="39">
        <f>+AC82+AB82+AA82+Z82+Y82+Tabla4[[#This Row],[Columna222]]</f>
        <v>4860</v>
      </c>
      <c r="AF82" s="40">
        <f t="shared" si="395"/>
        <v>14777</v>
      </c>
    </row>
    <row r="83" spans="2:32" ht="30" x14ac:dyDescent="0.25">
      <c r="B83" s="34" t="s">
        <v>112</v>
      </c>
      <c r="C83" s="35" t="s">
        <v>115</v>
      </c>
      <c r="D83" s="36">
        <f>+D84+D86+D88+D90</f>
        <v>0</v>
      </c>
      <c r="E83" s="36">
        <f>+E84+E86+E88+E90</f>
        <v>97</v>
      </c>
      <c r="F83" s="36">
        <f t="shared" ref="F83:I83" si="497">+F84+F86+F88+F90</f>
        <v>0</v>
      </c>
      <c r="G83" s="36">
        <f t="shared" si="497"/>
        <v>250</v>
      </c>
      <c r="H83" s="36">
        <f t="shared" si="497"/>
        <v>87</v>
      </c>
      <c r="I83" s="36">
        <f t="shared" si="497"/>
        <v>400</v>
      </c>
      <c r="J83" s="36">
        <f>+H83+G83+F83+E83+D83+Tabla4[[#This Row],[Columna73]]</f>
        <v>834</v>
      </c>
      <c r="K83" s="37">
        <f>+K84+K86+K88+K90</f>
        <v>0</v>
      </c>
      <c r="L83" s="37">
        <f>+L84+L86+L88+L90</f>
        <v>0</v>
      </c>
      <c r="M83" s="37">
        <f t="shared" ref="M83" si="498">+M84+M86+M88+M90</f>
        <v>0</v>
      </c>
      <c r="N83" s="37">
        <f t="shared" ref="N83" si="499">+N84+N86+N88+N90</f>
        <v>100</v>
      </c>
      <c r="O83" s="37">
        <f t="shared" ref="O83" si="500">+O84+O86+O88+O90</f>
        <v>50</v>
      </c>
      <c r="P83" s="37">
        <f t="shared" ref="P83" si="501">+P84+P86+P88+P90</f>
        <v>400</v>
      </c>
      <c r="Q83" s="37">
        <f>+O83+N83+M83+L83+K83+Tabla4[[#This Row],[Columna123]]</f>
        <v>550</v>
      </c>
      <c r="R83" s="38">
        <f>+R84+R86+R88+R90</f>
        <v>0</v>
      </c>
      <c r="S83" s="38">
        <f>+S84+S86+S88+S90</f>
        <v>0</v>
      </c>
      <c r="T83" s="38">
        <f t="shared" ref="T83" si="502">+T84+T86+T88+T90</f>
        <v>0</v>
      </c>
      <c r="U83" s="38">
        <f t="shared" ref="U83" si="503">+U84+U86+U88+U90</f>
        <v>100</v>
      </c>
      <c r="V83" s="38">
        <f t="shared" ref="V83" si="504">+V84+V86+V88+V90</f>
        <v>64</v>
      </c>
      <c r="W83" s="65">
        <f t="shared" ref="W83" si="505">+W84+W86+W88+W90</f>
        <v>400</v>
      </c>
      <c r="X83" s="65">
        <f>+V83+U83+T83+S83+R83+Tabla4[[#This Row],[Columna173]]</f>
        <v>564</v>
      </c>
      <c r="Y83" s="39">
        <f>+Y84+Y86+Y88+Y90</f>
        <v>0</v>
      </c>
      <c r="Z83" s="39">
        <f>+Z84+Z86+Z88+Z90</f>
        <v>0</v>
      </c>
      <c r="AA83" s="39">
        <f t="shared" ref="AA83" si="506">+AA84+AA86+AA88+AA90</f>
        <v>0</v>
      </c>
      <c r="AB83" s="39">
        <f t="shared" ref="AB83" si="507">+AB84+AB86+AB88+AB90</f>
        <v>50</v>
      </c>
      <c r="AC83" s="39">
        <f t="shared" ref="AC83" si="508">+AC84+AC86+AC88+AC90</f>
        <v>60</v>
      </c>
      <c r="AD83" s="39">
        <f t="shared" ref="AD83" si="509">+AD84+AD86+AD88+AD90</f>
        <v>3400</v>
      </c>
      <c r="AE83" s="39">
        <f>+AC83+AB83+AA83+Z83+Y83+Tabla4[[#This Row],[Columna222]]</f>
        <v>3510</v>
      </c>
      <c r="AF83" s="40">
        <f t="shared" si="395"/>
        <v>5458</v>
      </c>
    </row>
    <row r="84" spans="2:32" ht="60" x14ac:dyDescent="0.25">
      <c r="B84" s="41" t="s">
        <v>120</v>
      </c>
      <c r="C84" s="42" t="s">
        <v>176</v>
      </c>
      <c r="D84" s="36">
        <f>+D85</f>
        <v>0</v>
      </c>
      <c r="E84" s="36">
        <f t="shared" ref="E84:I84" si="510">+E85</f>
        <v>80</v>
      </c>
      <c r="F84" s="36">
        <f t="shared" si="510"/>
        <v>0</v>
      </c>
      <c r="G84" s="36">
        <f t="shared" si="510"/>
        <v>250</v>
      </c>
      <c r="H84" s="36">
        <f t="shared" si="510"/>
        <v>0</v>
      </c>
      <c r="I84" s="36">
        <f t="shared" si="510"/>
        <v>0</v>
      </c>
      <c r="J84" s="36">
        <f>+H84+G84+F84+E84+D84+Tabla4[[#This Row],[Columna73]]</f>
        <v>330</v>
      </c>
      <c r="K84" s="37">
        <f>+K85</f>
        <v>0</v>
      </c>
      <c r="L84" s="37">
        <f t="shared" ref="L84" si="511">+L85</f>
        <v>0</v>
      </c>
      <c r="M84" s="37">
        <f t="shared" ref="M84" si="512">+M85</f>
        <v>0</v>
      </c>
      <c r="N84" s="37">
        <f t="shared" ref="N84" si="513">+N85</f>
        <v>100</v>
      </c>
      <c r="O84" s="37">
        <f t="shared" ref="O84" si="514">+O85</f>
        <v>0</v>
      </c>
      <c r="P84" s="37">
        <f t="shared" ref="P84" si="515">+P85</f>
        <v>0</v>
      </c>
      <c r="Q84" s="37">
        <f>+O84+N84+M84+L84+K84+Tabla4[[#This Row],[Columna123]]</f>
        <v>100</v>
      </c>
      <c r="R84" s="38">
        <f>+R85</f>
        <v>0</v>
      </c>
      <c r="S84" s="38">
        <f t="shared" ref="S84" si="516">+S85</f>
        <v>0</v>
      </c>
      <c r="T84" s="38">
        <f t="shared" ref="T84" si="517">+T85</f>
        <v>0</v>
      </c>
      <c r="U84" s="38">
        <f t="shared" ref="U84" si="518">+U85</f>
        <v>100</v>
      </c>
      <c r="V84" s="38">
        <f t="shared" ref="V84" si="519">+V85</f>
        <v>0</v>
      </c>
      <c r="W84" s="65">
        <f t="shared" ref="W84" si="520">+W85</f>
        <v>0</v>
      </c>
      <c r="X84" s="65">
        <f>+V84+U84+T84+S84+R84+Tabla4[[#This Row],[Columna173]]</f>
        <v>100</v>
      </c>
      <c r="Y84" s="39">
        <f>+Y85</f>
        <v>0</v>
      </c>
      <c r="Z84" s="66">
        <f t="shared" ref="Z84" si="521">+Z85</f>
        <v>0</v>
      </c>
      <c r="AA84" s="39">
        <f t="shared" ref="AA84" si="522">+AA85</f>
        <v>0</v>
      </c>
      <c r="AB84" s="39">
        <f t="shared" ref="AB84" si="523">+AB85</f>
        <v>50</v>
      </c>
      <c r="AC84" s="39">
        <f t="shared" ref="AC84" si="524">+AC85</f>
        <v>0</v>
      </c>
      <c r="AD84" s="39">
        <f t="shared" ref="AD84" si="525">+AD85</f>
        <v>0</v>
      </c>
      <c r="AE84" s="39">
        <f>+AC84+AB84+AA84+Z84+Y84+Tabla4[[#This Row],[Columna222]]</f>
        <v>50</v>
      </c>
      <c r="AF84" s="40">
        <f t="shared" si="395"/>
        <v>580</v>
      </c>
    </row>
    <row r="85" spans="2:32" s="50" customFormat="1" ht="75" x14ac:dyDescent="0.25">
      <c r="B85" s="43" t="s">
        <v>127</v>
      </c>
      <c r="C85" s="44" t="s">
        <v>175</v>
      </c>
      <c r="D85" s="45">
        <v>0</v>
      </c>
      <c r="E85" s="45">
        <v>80</v>
      </c>
      <c r="F85" s="45">
        <v>0</v>
      </c>
      <c r="G85" s="45">
        <v>250</v>
      </c>
      <c r="H85" s="45">
        <v>0</v>
      </c>
      <c r="I85" s="45">
        <v>0</v>
      </c>
      <c r="J85" s="45">
        <f>+H85+G85+F85+E85+D85+Tabla4[[#This Row],[Columna73]]</f>
        <v>330</v>
      </c>
      <c r="K85" s="37">
        <v>0</v>
      </c>
      <c r="L85" s="46">
        <v>0</v>
      </c>
      <c r="M85" s="46">
        <v>0</v>
      </c>
      <c r="N85" s="46">
        <v>100</v>
      </c>
      <c r="O85" s="46">
        <v>0</v>
      </c>
      <c r="P85" s="46">
        <v>0</v>
      </c>
      <c r="Q85" s="46">
        <f>+O85+N85+M85+L85+K85+Tabla4[[#This Row],[Columna123]]</f>
        <v>100</v>
      </c>
      <c r="R85" s="47">
        <v>0</v>
      </c>
      <c r="S85" s="47">
        <v>0</v>
      </c>
      <c r="T85" s="47">
        <v>0</v>
      </c>
      <c r="U85" s="47">
        <v>100</v>
      </c>
      <c r="V85" s="47">
        <v>0</v>
      </c>
      <c r="W85" s="31">
        <v>0</v>
      </c>
      <c r="X85" s="31">
        <f>+V85+U85+T85+S85+R85+Tabla4[[#This Row],[Columna173]]</f>
        <v>100</v>
      </c>
      <c r="Y85" s="48">
        <v>0</v>
      </c>
      <c r="Z85" s="48">
        <v>0</v>
      </c>
      <c r="AA85" s="48">
        <v>0</v>
      </c>
      <c r="AB85" s="48">
        <v>50</v>
      </c>
      <c r="AC85" s="48">
        <v>0</v>
      </c>
      <c r="AD85" s="48">
        <v>0</v>
      </c>
      <c r="AE85" s="48">
        <f>+AC85+AB85+AA85+Z85+Y85+Tabla4[[#This Row],[Columna222]]</f>
        <v>50</v>
      </c>
      <c r="AF85" s="49">
        <f t="shared" si="395"/>
        <v>580</v>
      </c>
    </row>
    <row r="86" spans="2:32" ht="45" x14ac:dyDescent="0.25">
      <c r="B86" s="41" t="s">
        <v>120</v>
      </c>
      <c r="C86" s="42" t="s">
        <v>198</v>
      </c>
      <c r="D86" s="36">
        <f>+D87</f>
        <v>0</v>
      </c>
      <c r="E86" s="36">
        <f t="shared" ref="E86:I86" si="526">+E87</f>
        <v>0</v>
      </c>
      <c r="F86" s="36">
        <f t="shared" si="526"/>
        <v>0</v>
      </c>
      <c r="G86" s="36">
        <f t="shared" si="526"/>
        <v>0</v>
      </c>
      <c r="H86" s="36">
        <f t="shared" si="526"/>
        <v>50</v>
      </c>
      <c r="I86" s="36">
        <f t="shared" si="526"/>
        <v>0</v>
      </c>
      <c r="J86" s="36">
        <f>+H86+G86+F86+E86+D86+Tabla4[[#This Row],[Columna73]]</f>
        <v>50</v>
      </c>
      <c r="K86" s="37">
        <f>+K87</f>
        <v>0</v>
      </c>
      <c r="L86" s="37">
        <f t="shared" ref="L86" si="527">+L87</f>
        <v>0</v>
      </c>
      <c r="M86" s="37">
        <f t="shared" ref="M86" si="528">+M87</f>
        <v>0</v>
      </c>
      <c r="N86" s="37">
        <f t="shared" ref="N86" si="529">+N87</f>
        <v>0</v>
      </c>
      <c r="O86" s="37">
        <f t="shared" ref="O86" si="530">+O87</f>
        <v>30</v>
      </c>
      <c r="P86" s="37">
        <f t="shared" ref="P86" si="531">+P87</f>
        <v>0</v>
      </c>
      <c r="Q86" s="37">
        <f>+O86+N86+M86+L86+K86+Tabla4[[#This Row],[Columna123]]</f>
        <v>30</v>
      </c>
      <c r="R86" s="38">
        <f>+R87</f>
        <v>0</v>
      </c>
      <c r="S86" s="38">
        <f t="shared" ref="S86" si="532">+S87</f>
        <v>0</v>
      </c>
      <c r="T86" s="38">
        <f t="shared" ref="T86" si="533">+T87</f>
        <v>0</v>
      </c>
      <c r="U86" s="38">
        <f t="shared" ref="U86" si="534">+U87</f>
        <v>0</v>
      </c>
      <c r="V86" s="38">
        <f t="shared" ref="V86" si="535">+V87</f>
        <v>44</v>
      </c>
      <c r="W86" s="65">
        <f t="shared" ref="W86" si="536">+W87</f>
        <v>0</v>
      </c>
      <c r="X86" s="65">
        <f>+V86+U86+T86+S86+R86+Tabla4[[#This Row],[Columna173]]</f>
        <v>44</v>
      </c>
      <c r="Y86" s="39">
        <f>+Y87</f>
        <v>0</v>
      </c>
      <c r="Z86" s="39">
        <f t="shared" ref="Z86" si="537">+Z87</f>
        <v>0</v>
      </c>
      <c r="AA86" s="39">
        <f t="shared" ref="AA86" si="538">+AA87</f>
        <v>0</v>
      </c>
      <c r="AB86" s="39">
        <f t="shared" ref="AB86" si="539">+AB87</f>
        <v>0</v>
      </c>
      <c r="AC86" s="39">
        <f t="shared" ref="AC86" si="540">+AC87</f>
        <v>40</v>
      </c>
      <c r="AD86" s="39">
        <f t="shared" ref="AD86" si="541">+AD87</f>
        <v>0</v>
      </c>
      <c r="AE86" s="39">
        <f>+AC86+AB86+AA86+Z86+Y86+Tabla4[[#This Row],[Columna222]]</f>
        <v>40</v>
      </c>
      <c r="AF86" s="40">
        <f t="shared" ref="AF86:AF87" si="542">+AE86+X86+Q86+J86</f>
        <v>164</v>
      </c>
    </row>
    <row r="87" spans="2:32" s="50" customFormat="1" ht="75" x14ac:dyDescent="0.25">
      <c r="B87" s="43" t="s">
        <v>127</v>
      </c>
      <c r="C87" s="44" t="s">
        <v>174</v>
      </c>
      <c r="D87" s="45">
        <v>0</v>
      </c>
      <c r="E87" s="45">
        <v>0</v>
      </c>
      <c r="F87" s="45">
        <v>0</v>
      </c>
      <c r="G87" s="45">
        <v>0</v>
      </c>
      <c r="H87" s="45">
        <v>50</v>
      </c>
      <c r="I87" s="45">
        <v>0</v>
      </c>
      <c r="J87" s="45">
        <f>+H87+G87+F87+E87+D87+Tabla4[[#This Row],[Columna73]]</f>
        <v>50</v>
      </c>
      <c r="K87" s="37">
        <v>0</v>
      </c>
      <c r="L87" s="46">
        <v>0</v>
      </c>
      <c r="M87" s="46">
        <v>0</v>
      </c>
      <c r="N87" s="46">
        <v>0</v>
      </c>
      <c r="O87" s="46">
        <v>30</v>
      </c>
      <c r="P87" s="46">
        <v>0</v>
      </c>
      <c r="Q87" s="46">
        <f>+O87+N87+M87+L87+K87+Tabla4[[#This Row],[Columna123]]</f>
        <v>30</v>
      </c>
      <c r="R87" s="47">
        <v>0</v>
      </c>
      <c r="S87" s="47">
        <v>0</v>
      </c>
      <c r="T87" s="47">
        <v>0</v>
      </c>
      <c r="U87" s="47">
        <v>0</v>
      </c>
      <c r="V87" s="47">
        <v>44</v>
      </c>
      <c r="W87" s="31">
        <v>0</v>
      </c>
      <c r="X87" s="31">
        <f>+V87+U87+T87+S87+R87+Tabla4[[#This Row],[Columna173]]</f>
        <v>44</v>
      </c>
      <c r="Y87" s="48">
        <v>0</v>
      </c>
      <c r="Z87" s="48">
        <v>0</v>
      </c>
      <c r="AA87" s="48">
        <v>0</v>
      </c>
      <c r="AB87" s="48">
        <v>0</v>
      </c>
      <c r="AC87" s="48">
        <v>40</v>
      </c>
      <c r="AD87" s="48">
        <v>0</v>
      </c>
      <c r="AE87" s="48">
        <f>+AC87+AB87+AA87+Z87+Y87+Tabla4[[#This Row],[Columna222]]</f>
        <v>40</v>
      </c>
      <c r="AF87" s="49">
        <f t="shared" si="542"/>
        <v>164</v>
      </c>
    </row>
    <row r="88" spans="2:32" ht="30" x14ac:dyDescent="0.25">
      <c r="B88" s="41" t="s">
        <v>120</v>
      </c>
      <c r="C88" s="42" t="s">
        <v>87</v>
      </c>
      <c r="D88" s="36">
        <f>+D89</f>
        <v>0</v>
      </c>
      <c r="E88" s="36">
        <f t="shared" ref="E88:I88" si="543">+E89</f>
        <v>0</v>
      </c>
      <c r="F88" s="36">
        <f t="shared" si="543"/>
        <v>0</v>
      </c>
      <c r="G88" s="36">
        <f t="shared" si="543"/>
        <v>0</v>
      </c>
      <c r="H88" s="36">
        <f t="shared" si="543"/>
        <v>37</v>
      </c>
      <c r="I88" s="36">
        <f t="shared" si="543"/>
        <v>0</v>
      </c>
      <c r="J88" s="36">
        <f>+H88+G88+F88+E88+D88+Tabla4[[#This Row],[Columna73]]</f>
        <v>37</v>
      </c>
      <c r="K88" s="37">
        <f>+K89</f>
        <v>0</v>
      </c>
      <c r="L88" s="37">
        <f t="shared" ref="L88" si="544">+L89</f>
        <v>0</v>
      </c>
      <c r="M88" s="37">
        <f t="shared" ref="M88" si="545">+M89</f>
        <v>0</v>
      </c>
      <c r="N88" s="37">
        <f t="shared" ref="N88" si="546">+N89</f>
        <v>0</v>
      </c>
      <c r="O88" s="37">
        <f t="shared" ref="O88" si="547">+O89</f>
        <v>0</v>
      </c>
      <c r="P88" s="37">
        <f t="shared" ref="P88" si="548">+P89</f>
        <v>0</v>
      </c>
      <c r="Q88" s="37">
        <f>+O88+N88+M88+L88+K88+Tabla4[[#This Row],[Columna123]]</f>
        <v>0</v>
      </c>
      <c r="R88" s="38">
        <f>+R89</f>
        <v>0</v>
      </c>
      <c r="S88" s="38">
        <f t="shared" ref="S88" si="549">+S89</f>
        <v>0</v>
      </c>
      <c r="T88" s="38">
        <f t="shared" ref="T88" si="550">+T89</f>
        <v>0</v>
      </c>
      <c r="U88" s="38">
        <f t="shared" ref="U88" si="551">+U89</f>
        <v>0</v>
      </c>
      <c r="V88" s="38">
        <f t="shared" ref="V88" si="552">+V89</f>
        <v>0</v>
      </c>
      <c r="W88" s="65">
        <f t="shared" ref="W88" si="553">+W89</f>
        <v>0</v>
      </c>
      <c r="X88" s="65">
        <f>+V88+U88+T88+S88+R88+Tabla4[[#This Row],[Columna173]]</f>
        <v>0</v>
      </c>
      <c r="Y88" s="39">
        <f>+Y89</f>
        <v>0</v>
      </c>
      <c r="Z88" s="39">
        <f t="shared" ref="Z88" si="554">+Z89</f>
        <v>0</v>
      </c>
      <c r="AA88" s="39">
        <f t="shared" ref="AA88" si="555">+AA89</f>
        <v>0</v>
      </c>
      <c r="AB88" s="39">
        <f t="shared" ref="AB88" si="556">+AB89</f>
        <v>0</v>
      </c>
      <c r="AC88" s="39">
        <f t="shared" ref="AC88" si="557">+AC89</f>
        <v>0</v>
      </c>
      <c r="AD88" s="39">
        <f t="shared" ref="AD88" si="558">+AD89</f>
        <v>3000</v>
      </c>
      <c r="AE88" s="39">
        <f>+AC88+AB88+AA88+Z88+Y88+Tabla4[[#This Row],[Columna222]]</f>
        <v>3000</v>
      </c>
      <c r="AF88" s="40">
        <f t="shared" si="395"/>
        <v>3037</v>
      </c>
    </row>
    <row r="89" spans="2:32" s="50" customFormat="1" ht="45" x14ac:dyDescent="0.25">
      <c r="B89" s="43" t="s">
        <v>127</v>
      </c>
      <c r="C89" s="44" t="s">
        <v>88</v>
      </c>
      <c r="D89" s="45">
        <v>0</v>
      </c>
      <c r="E89" s="45">
        <v>0</v>
      </c>
      <c r="F89" s="45">
        <v>0</v>
      </c>
      <c r="G89" s="45">
        <v>0</v>
      </c>
      <c r="H89" s="45">
        <v>37</v>
      </c>
      <c r="I89" s="45">
        <v>0</v>
      </c>
      <c r="J89" s="45">
        <f>+H89+G89+F89+E89+D89+Tabla4[[#This Row],[Columna73]]</f>
        <v>37</v>
      </c>
      <c r="K89" s="37">
        <v>0</v>
      </c>
      <c r="L89" s="46">
        <v>0</v>
      </c>
      <c r="M89" s="46">
        <v>0</v>
      </c>
      <c r="N89" s="46">
        <v>0</v>
      </c>
      <c r="O89" s="46">
        <v>0</v>
      </c>
      <c r="P89" s="46">
        <v>0</v>
      </c>
      <c r="Q89" s="46">
        <f>+O89+N89+M89+L89+K89+Tabla4[[#This Row],[Columna123]]</f>
        <v>0</v>
      </c>
      <c r="R89" s="47">
        <v>0</v>
      </c>
      <c r="S89" s="47">
        <v>0</v>
      </c>
      <c r="T89" s="47">
        <v>0</v>
      </c>
      <c r="U89" s="47">
        <v>0</v>
      </c>
      <c r="V89" s="47">
        <v>0</v>
      </c>
      <c r="W89" s="31">
        <v>0</v>
      </c>
      <c r="X89" s="31">
        <f>+V89+U89+T89+S89+R89+Tabla4[[#This Row],[Columna173]]</f>
        <v>0</v>
      </c>
      <c r="Y89" s="48">
        <v>0</v>
      </c>
      <c r="Z89" s="48">
        <v>0</v>
      </c>
      <c r="AA89" s="48">
        <v>0</v>
      </c>
      <c r="AB89" s="48">
        <v>0</v>
      </c>
      <c r="AC89" s="48">
        <v>0</v>
      </c>
      <c r="AD89" s="48">
        <v>3000</v>
      </c>
      <c r="AE89" s="48">
        <f>+AC89+AB89+AA89+Z89+Y89+Tabla4[[#This Row],[Columna222]]</f>
        <v>3000</v>
      </c>
      <c r="AF89" s="49">
        <f t="shared" si="395"/>
        <v>3037</v>
      </c>
    </row>
    <row r="90" spans="2:32" ht="45" x14ac:dyDescent="0.25">
      <c r="B90" s="41" t="s">
        <v>120</v>
      </c>
      <c r="C90" s="42" t="s">
        <v>89</v>
      </c>
      <c r="D90" s="36">
        <f>+D91</f>
        <v>0</v>
      </c>
      <c r="E90" s="36">
        <f t="shared" ref="E90:I90" si="559">+E91</f>
        <v>17</v>
      </c>
      <c r="F90" s="36">
        <f t="shared" si="559"/>
        <v>0</v>
      </c>
      <c r="G90" s="36">
        <f t="shared" si="559"/>
        <v>0</v>
      </c>
      <c r="H90" s="36">
        <f t="shared" si="559"/>
        <v>0</v>
      </c>
      <c r="I90" s="36">
        <f t="shared" si="559"/>
        <v>400</v>
      </c>
      <c r="J90" s="36">
        <f>+H90+G90+F90+E90+D90+Tabla4[[#This Row],[Columna73]]</f>
        <v>417</v>
      </c>
      <c r="K90" s="37">
        <f>+K91</f>
        <v>0</v>
      </c>
      <c r="L90" s="37">
        <f t="shared" ref="L90:P90" si="560">+L91</f>
        <v>0</v>
      </c>
      <c r="M90" s="37">
        <f t="shared" si="560"/>
        <v>0</v>
      </c>
      <c r="N90" s="37">
        <f t="shared" si="560"/>
        <v>0</v>
      </c>
      <c r="O90" s="37">
        <f t="shared" si="560"/>
        <v>20</v>
      </c>
      <c r="P90" s="37">
        <f t="shared" si="560"/>
        <v>400</v>
      </c>
      <c r="Q90" s="37">
        <f>+O90+N90+M90+L90+K90+Tabla4[[#This Row],[Columna123]]</f>
        <v>420</v>
      </c>
      <c r="R90" s="38">
        <f>+R91</f>
        <v>0</v>
      </c>
      <c r="S90" s="38">
        <f t="shared" ref="S90:W90" si="561">+S91</f>
        <v>0</v>
      </c>
      <c r="T90" s="38">
        <f t="shared" si="561"/>
        <v>0</v>
      </c>
      <c r="U90" s="38">
        <f t="shared" si="561"/>
        <v>0</v>
      </c>
      <c r="V90" s="38">
        <f t="shared" si="561"/>
        <v>20</v>
      </c>
      <c r="W90" s="65">
        <f t="shared" si="561"/>
        <v>400</v>
      </c>
      <c r="X90" s="65">
        <f>+V90+U90+T90+S90+R90+Tabla4[[#This Row],[Columna173]]</f>
        <v>420</v>
      </c>
      <c r="Y90" s="39">
        <f>+Y91</f>
        <v>0</v>
      </c>
      <c r="Z90" s="39">
        <f t="shared" ref="Z90:AD90" si="562">+Z91</f>
        <v>0</v>
      </c>
      <c r="AA90" s="39">
        <f t="shared" si="562"/>
        <v>0</v>
      </c>
      <c r="AB90" s="39">
        <f t="shared" si="562"/>
        <v>0</v>
      </c>
      <c r="AC90" s="39">
        <f t="shared" si="562"/>
        <v>20</v>
      </c>
      <c r="AD90" s="39">
        <f t="shared" si="562"/>
        <v>400</v>
      </c>
      <c r="AE90" s="39">
        <f>+AC90+AB90+AA90+Z90+Y90+Tabla4[[#This Row],[Columna222]]</f>
        <v>420</v>
      </c>
      <c r="AF90" s="40">
        <f t="shared" ref="AF90:AF100" si="563">+AE90+X90+Q90+J90</f>
        <v>1677</v>
      </c>
    </row>
    <row r="91" spans="2:32" s="50" customFormat="1" ht="45" x14ac:dyDescent="0.25">
      <c r="B91" s="43" t="s">
        <v>127</v>
      </c>
      <c r="C91" s="44" t="s">
        <v>90</v>
      </c>
      <c r="D91" s="45">
        <v>0</v>
      </c>
      <c r="E91" s="45">
        <v>17</v>
      </c>
      <c r="F91" s="45">
        <v>0</v>
      </c>
      <c r="G91" s="45">
        <v>0</v>
      </c>
      <c r="H91" s="45">
        <v>0</v>
      </c>
      <c r="I91" s="45">
        <v>400</v>
      </c>
      <c r="J91" s="45">
        <f>+H91+G91+F91+E91+D91+Tabla4[[#This Row],[Columna73]]</f>
        <v>417</v>
      </c>
      <c r="K91" s="37">
        <v>0</v>
      </c>
      <c r="L91" s="46">
        <v>0</v>
      </c>
      <c r="M91" s="46">
        <v>0</v>
      </c>
      <c r="N91" s="46">
        <v>0</v>
      </c>
      <c r="O91" s="46">
        <v>20</v>
      </c>
      <c r="P91" s="46">
        <v>400</v>
      </c>
      <c r="Q91" s="46">
        <f>+O91+N91+M91+L91+K91+Tabla4[[#This Row],[Columna123]]</f>
        <v>420</v>
      </c>
      <c r="R91" s="47">
        <v>0</v>
      </c>
      <c r="S91" s="47">
        <v>0</v>
      </c>
      <c r="T91" s="47">
        <v>0</v>
      </c>
      <c r="U91" s="47">
        <v>0</v>
      </c>
      <c r="V91" s="47">
        <v>20</v>
      </c>
      <c r="W91" s="31">
        <v>400</v>
      </c>
      <c r="X91" s="31">
        <f>+V91+U91+T91+S91+R91+Tabla4[[#This Row],[Columna173]]</f>
        <v>420</v>
      </c>
      <c r="Y91" s="48">
        <v>0</v>
      </c>
      <c r="Z91" s="48">
        <v>0</v>
      </c>
      <c r="AA91" s="48">
        <v>0</v>
      </c>
      <c r="AB91" s="48">
        <v>0</v>
      </c>
      <c r="AC91" s="48">
        <v>20</v>
      </c>
      <c r="AD91" s="48">
        <v>400</v>
      </c>
      <c r="AE91" s="48">
        <f>+AC91+AB91+AA91+Z91+Y91+Tabla4[[#This Row],[Columna222]]</f>
        <v>420</v>
      </c>
      <c r="AF91" s="49">
        <f t="shared" si="563"/>
        <v>1677</v>
      </c>
    </row>
    <row r="92" spans="2:32" ht="30" x14ac:dyDescent="0.25">
      <c r="B92" s="34" t="s">
        <v>112</v>
      </c>
      <c r="C92" s="35" t="s">
        <v>119</v>
      </c>
      <c r="D92" s="36">
        <f>+D93+D95+D97+D99</f>
        <v>0</v>
      </c>
      <c r="E92" s="36">
        <f t="shared" ref="E92:I92" si="564">+E93+E95+E97+E99</f>
        <v>150</v>
      </c>
      <c r="F92" s="36">
        <f t="shared" si="564"/>
        <v>0</v>
      </c>
      <c r="G92" s="36">
        <f t="shared" si="564"/>
        <v>532</v>
      </c>
      <c r="H92" s="36">
        <f t="shared" si="564"/>
        <v>100</v>
      </c>
      <c r="I92" s="36">
        <f t="shared" si="564"/>
        <v>0</v>
      </c>
      <c r="J92" s="36">
        <f>+H92+G92+F92+E92+D92+Tabla4[[#This Row],[Columna73]]</f>
        <v>782</v>
      </c>
      <c r="K92" s="37">
        <f>+K93+K95+K97+K99</f>
        <v>0</v>
      </c>
      <c r="L92" s="37">
        <f t="shared" ref="L92" si="565">+L93+L95+L97+L99</f>
        <v>0</v>
      </c>
      <c r="M92" s="37">
        <f t="shared" ref="M92" si="566">+M93+M95+M97+M99</f>
        <v>0</v>
      </c>
      <c r="N92" s="37">
        <f t="shared" ref="N92" si="567">+N93+N95+N97+N99</f>
        <v>0</v>
      </c>
      <c r="O92" s="37">
        <f t="shared" ref="O92" si="568">+O93+O95+O97+O99</f>
        <v>62</v>
      </c>
      <c r="P92" s="37">
        <f t="shared" ref="P92" si="569">+P93+P95+P97+P99</f>
        <v>0</v>
      </c>
      <c r="Q92" s="37">
        <f>+O92+N92+M92+L92+K92+Tabla4[[#This Row],[Columna123]]</f>
        <v>62</v>
      </c>
      <c r="R92" s="38">
        <f>+R93+R95+R97+R99</f>
        <v>0</v>
      </c>
      <c r="S92" s="38">
        <f t="shared" ref="S92" si="570">+S93+S95+S97+S99</f>
        <v>0</v>
      </c>
      <c r="T92" s="38">
        <f t="shared" ref="T92" si="571">+T93+T95+T97+T99</f>
        <v>0</v>
      </c>
      <c r="U92" s="38">
        <f t="shared" ref="U92" si="572">+U93+U95+U97+U99</f>
        <v>0</v>
      </c>
      <c r="V92" s="38">
        <f t="shared" ref="V92" si="573">+V93+V95+V97+V99</f>
        <v>0</v>
      </c>
      <c r="W92" s="65">
        <f t="shared" ref="W92" si="574">+W93+W95+W97+W99</f>
        <v>0</v>
      </c>
      <c r="X92" s="65">
        <f>+V92+U92+T92+S92+R92+Tabla4[[#This Row],[Columna173]]</f>
        <v>0</v>
      </c>
      <c r="Y92" s="39">
        <f>+Y93+Y95+Y97+Y99</f>
        <v>0</v>
      </c>
      <c r="Z92" s="39">
        <f t="shared" ref="Z92" si="575">+Z93+Z95+Z97+Z99</f>
        <v>0</v>
      </c>
      <c r="AA92" s="39">
        <f t="shared" ref="AA92" si="576">+AA93+AA95+AA97+AA99</f>
        <v>0</v>
      </c>
      <c r="AB92" s="39">
        <f t="shared" ref="AB92" si="577">+AB93+AB95+AB97+AB99</f>
        <v>0</v>
      </c>
      <c r="AC92" s="39">
        <f t="shared" ref="AC92" si="578">+AC93+AC95+AC97+AC99</f>
        <v>37</v>
      </c>
      <c r="AD92" s="39">
        <f t="shared" ref="AD92" si="579">+AD93+AD95+AD97+AD99</f>
        <v>0</v>
      </c>
      <c r="AE92" s="39">
        <f>+AC92+AB92+AA92+Z92+Y92+Tabla4[[#This Row],[Columna222]]</f>
        <v>37</v>
      </c>
      <c r="AF92" s="40">
        <f t="shared" si="563"/>
        <v>881</v>
      </c>
    </row>
    <row r="93" spans="2:32" ht="60" x14ac:dyDescent="0.25">
      <c r="B93" s="41" t="s">
        <v>120</v>
      </c>
      <c r="C93" s="42" t="s">
        <v>92</v>
      </c>
      <c r="D93" s="36">
        <f>+D94</f>
        <v>0</v>
      </c>
      <c r="E93" s="36">
        <f t="shared" ref="E93:I93" si="580">+E94</f>
        <v>25</v>
      </c>
      <c r="F93" s="36">
        <f t="shared" si="580"/>
        <v>0</v>
      </c>
      <c r="G93" s="36">
        <f t="shared" si="580"/>
        <v>0</v>
      </c>
      <c r="H93" s="36">
        <f t="shared" si="580"/>
        <v>0</v>
      </c>
      <c r="I93" s="36">
        <f t="shared" si="580"/>
        <v>0</v>
      </c>
      <c r="J93" s="36">
        <f>+H93+G93+F93+E93+D93+Tabla4[[#This Row],[Columna73]]</f>
        <v>25</v>
      </c>
      <c r="K93" s="37">
        <f>+K94</f>
        <v>0</v>
      </c>
      <c r="L93" s="37">
        <f t="shared" ref="L93:P93" si="581">+L94</f>
        <v>0</v>
      </c>
      <c r="M93" s="37">
        <f t="shared" si="581"/>
        <v>0</v>
      </c>
      <c r="N93" s="37">
        <f t="shared" si="581"/>
        <v>0</v>
      </c>
      <c r="O93" s="37">
        <f t="shared" si="581"/>
        <v>0</v>
      </c>
      <c r="P93" s="37">
        <f t="shared" si="581"/>
        <v>0</v>
      </c>
      <c r="Q93" s="37">
        <f>+O93+N93+M93+L93+K93+Tabla4[[#This Row],[Columna123]]</f>
        <v>0</v>
      </c>
      <c r="R93" s="38">
        <f>+R94</f>
        <v>0</v>
      </c>
      <c r="S93" s="38">
        <f t="shared" ref="S93:W93" si="582">+S94</f>
        <v>0</v>
      </c>
      <c r="T93" s="38">
        <f t="shared" si="582"/>
        <v>0</v>
      </c>
      <c r="U93" s="38">
        <f t="shared" si="582"/>
        <v>0</v>
      </c>
      <c r="V93" s="38">
        <f t="shared" si="582"/>
        <v>0</v>
      </c>
      <c r="W93" s="65">
        <f t="shared" si="582"/>
        <v>0</v>
      </c>
      <c r="X93" s="65">
        <f>+V93+U93+T93+S93+R93+Tabla4[[#This Row],[Columna173]]</f>
        <v>0</v>
      </c>
      <c r="Y93" s="39">
        <f>+Y94</f>
        <v>0</v>
      </c>
      <c r="Z93" s="39">
        <f t="shared" ref="Z93:AD93" si="583">+Z94</f>
        <v>0</v>
      </c>
      <c r="AA93" s="39">
        <f t="shared" si="583"/>
        <v>0</v>
      </c>
      <c r="AB93" s="39">
        <f t="shared" si="583"/>
        <v>0</v>
      </c>
      <c r="AC93" s="39">
        <f t="shared" si="583"/>
        <v>0</v>
      </c>
      <c r="AD93" s="39">
        <f t="shared" si="583"/>
        <v>0</v>
      </c>
      <c r="AE93" s="39">
        <f>+AC93+AB93+AA93+Z93+Y93+Tabla4[[#This Row],[Columna222]]</f>
        <v>0</v>
      </c>
      <c r="AF93" s="40">
        <f t="shared" si="563"/>
        <v>25</v>
      </c>
    </row>
    <row r="94" spans="2:32" s="50" customFormat="1" ht="45" x14ac:dyDescent="0.25">
      <c r="B94" s="43" t="s">
        <v>127</v>
      </c>
      <c r="C94" s="44" t="s">
        <v>93</v>
      </c>
      <c r="D94" s="45">
        <v>0</v>
      </c>
      <c r="E94" s="45">
        <v>25</v>
      </c>
      <c r="F94" s="45">
        <v>0</v>
      </c>
      <c r="G94" s="45">
        <v>0</v>
      </c>
      <c r="H94" s="45">
        <v>0</v>
      </c>
      <c r="I94" s="45">
        <v>0</v>
      </c>
      <c r="J94" s="45">
        <f>+H94+G94+F94+E94+D94+Tabla4[[#This Row],[Columna73]]</f>
        <v>25</v>
      </c>
      <c r="K94" s="37">
        <v>0</v>
      </c>
      <c r="L94" s="46">
        <v>0</v>
      </c>
      <c r="M94" s="46">
        <v>0</v>
      </c>
      <c r="N94" s="46">
        <v>0</v>
      </c>
      <c r="O94" s="46">
        <v>0</v>
      </c>
      <c r="P94" s="46">
        <v>0</v>
      </c>
      <c r="Q94" s="46">
        <f>+O94+N94+M94+L94+K94+Tabla4[[#This Row],[Columna123]]</f>
        <v>0</v>
      </c>
      <c r="R94" s="47">
        <v>0</v>
      </c>
      <c r="S94" s="47">
        <v>0</v>
      </c>
      <c r="T94" s="47">
        <v>0</v>
      </c>
      <c r="U94" s="47">
        <v>0</v>
      </c>
      <c r="V94" s="47">
        <v>0</v>
      </c>
      <c r="W94" s="31">
        <v>0</v>
      </c>
      <c r="X94" s="31">
        <f>+V94+U94+T94+S94+R94+Tabla4[[#This Row],[Columna173]]</f>
        <v>0</v>
      </c>
      <c r="Y94" s="48">
        <v>0</v>
      </c>
      <c r="Z94" s="48">
        <v>0</v>
      </c>
      <c r="AA94" s="48">
        <v>0</v>
      </c>
      <c r="AB94" s="48">
        <v>0</v>
      </c>
      <c r="AC94" s="48">
        <v>0</v>
      </c>
      <c r="AD94" s="48">
        <v>0</v>
      </c>
      <c r="AE94" s="48">
        <f>+AC94+AB94+AA94+Z94+Y94+Tabla4[[#This Row],[Columna222]]</f>
        <v>0</v>
      </c>
      <c r="AF94" s="49">
        <f t="shared" si="563"/>
        <v>25</v>
      </c>
    </row>
    <row r="95" spans="2:32" ht="30" x14ac:dyDescent="0.25">
      <c r="B95" s="41" t="s">
        <v>120</v>
      </c>
      <c r="C95" s="42" t="s">
        <v>94</v>
      </c>
      <c r="D95" s="36">
        <f>+D96</f>
        <v>0</v>
      </c>
      <c r="E95" s="36">
        <f t="shared" ref="E95:I95" si="584">+E96</f>
        <v>75</v>
      </c>
      <c r="F95" s="36">
        <f t="shared" si="584"/>
        <v>0</v>
      </c>
      <c r="G95" s="36">
        <f t="shared" si="584"/>
        <v>532</v>
      </c>
      <c r="H95" s="36">
        <f t="shared" si="584"/>
        <v>100</v>
      </c>
      <c r="I95" s="36">
        <f t="shared" si="584"/>
        <v>0</v>
      </c>
      <c r="J95" s="36">
        <f>+H95+G95+F95+E95+D95+Tabla4[[#This Row],[Columna73]]</f>
        <v>707</v>
      </c>
      <c r="K95" s="37">
        <f>+K96</f>
        <v>0</v>
      </c>
      <c r="L95" s="37">
        <f t="shared" ref="L95:P95" si="585">+L96</f>
        <v>0</v>
      </c>
      <c r="M95" s="37">
        <f t="shared" si="585"/>
        <v>0</v>
      </c>
      <c r="N95" s="37">
        <f t="shared" si="585"/>
        <v>0</v>
      </c>
      <c r="O95" s="37">
        <f t="shared" si="585"/>
        <v>62</v>
      </c>
      <c r="P95" s="37">
        <f t="shared" si="585"/>
        <v>0</v>
      </c>
      <c r="Q95" s="37">
        <f>+O95+N95+M95+L95+K95+Tabla4[[#This Row],[Columna123]]</f>
        <v>62</v>
      </c>
      <c r="R95" s="38">
        <f>+R96</f>
        <v>0</v>
      </c>
      <c r="S95" s="38">
        <f t="shared" ref="S95:W95" si="586">+S96</f>
        <v>0</v>
      </c>
      <c r="T95" s="38">
        <f t="shared" si="586"/>
        <v>0</v>
      </c>
      <c r="U95" s="38">
        <f t="shared" si="586"/>
        <v>0</v>
      </c>
      <c r="V95" s="38">
        <f t="shared" si="586"/>
        <v>0</v>
      </c>
      <c r="W95" s="65">
        <f t="shared" si="586"/>
        <v>0</v>
      </c>
      <c r="X95" s="65">
        <f>+V95+U95+T95+S95+R95+Tabla4[[#This Row],[Columna173]]</f>
        <v>0</v>
      </c>
      <c r="Y95" s="39">
        <f>+Y96</f>
        <v>0</v>
      </c>
      <c r="Z95" s="39">
        <f t="shared" ref="Z95:AD95" si="587">+Z96</f>
        <v>0</v>
      </c>
      <c r="AA95" s="39">
        <f t="shared" si="587"/>
        <v>0</v>
      </c>
      <c r="AB95" s="39">
        <f t="shared" si="587"/>
        <v>0</v>
      </c>
      <c r="AC95" s="39">
        <f t="shared" si="587"/>
        <v>37</v>
      </c>
      <c r="AD95" s="39">
        <f t="shared" si="587"/>
        <v>0</v>
      </c>
      <c r="AE95" s="39">
        <f>+AC95+AB95+AA95+Z95+Y95+Tabla4[[#This Row],[Columna222]]</f>
        <v>37</v>
      </c>
      <c r="AF95" s="40">
        <f t="shared" ref="AF95:AF96" si="588">+AE95+X95+Q95+J95</f>
        <v>806</v>
      </c>
    </row>
    <row r="96" spans="2:32" s="50" customFormat="1" ht="45" x14ac:dyDescent="0.25">
      <c r="B96" s="43" t="s">
        <v>127</v>
      </c>
      <c r="C96" s="44" t="s">
        <v>95</v>
      </c>
      <c r="D96" s="45">
        <v>0</v>
      </c>
      <c r="E96" s="45">
        <f>647-50-40-40-10-50-100-70-30-100-80-60-17+300-100-50-25-25-25</f>
        <v>75</v>
      </c>
      <c r="F96" s="45">
        <v>0</v>
      </c>
      <c r="G96" s="45">
        <f>3982-300-1000-1200-200-200-250-300</f>
        <v>532</v>
      </c>
      <c r="H96" s="45">
        <f>824-40-100-40-157-20-280-50-37</f>
        <v>100</v>
      </c>
      <c r="I96" s="45">
        <v>0</v>
      </c>
      <c r="J96" s="45">
        <f>+H96+G96+F96+E96+D96+Tabla4[[#This Row],[Columna73]]</f>
        <v>707</v>
      </c>
      <c r="K96" s="37">
        <v>0</v>
      </c>
      <c r="L96" s="46">
        <f>175-50-40-30-55</f>
        <v>0</v>
      </c>
      <c r="M96" s="46">
        <v>0</v>
      </c>
      <c r="N96" s="46">
        <f>2382-200-800-200-1000-100-82</f>
        <v>0</v>
      </c>
      <c r="O96" s="46">
        <v>62</v>
      </c>
      <c r="P96" s="46">
        <v>0</v>
      </c>
      <c r="Q96" s="46">
        <f>+O96+N96+M96+L96+K96+Tabla4[[#This Row],[Columna123]]</f>
        <v>62</v>
      </c>
      <c r="R96" s="47">
        <v>0</v>
      </c>
      <c r="S96" s="47">
        <v>0</v>
      </c>
      <c r="T96" s="47">
        <v>0</v>
      </c>
      <c r="U96" s="47">
        <f>2164-200+500-200-2000-100-164</f>
        <v>0</v>
      </c>
      <c r="V96" s="47">
        <v>0</v>
      </c>
      <c r="W96" s="31">
        <v>0</v>
      </c>
      <c r="X96" s="31">
        <f>+V96+U96+T96+S96+R96+Tabla4[[#This Row],[Columna173]]</f>
        <v>0</v>
      </c>
      <c r="Y96" s="48">
        <v>0</v>
      </c>
      <c r="Z96" s="48">
        <v>0</v>
      </c>
      <c r="AA96" s="48">
        <v>0</v>
      </c>
      <c r="AB96" s="48">
        <v>0</v>
      </c>
      <c r="AC96" s="48">
        <v>37</v>
      </c>
      <c r="AD96" s="48">
        <v>0</v>
      </c>
      <c r="AE96" s="48">
        <f>+AC96+AB96+AA96+Z96+Y96+Tabla4[[#This Row],[Columna222]]</f>
        <v>37</v>
      </c>
      <c r="AF96" s="49">
        <f t="shared" si="588"/>
        <v>806</v>
      </c>
    </row>
    <row r="97" spans="1:32" ht="45" x14ac:dyDescent="0.25">
      <c r="B97" s="41" t="s">
        <v>120</v>
      </c>
      <c r="C97" s="42" t="s">
        <v>96</v>
      </c>
      <c r="D97" s="36">
        <f>+D98</f>
        <v>0</v>
      </c>
      <c r="E97" s="36">
        <f t="shared" ref="E97:I97" si="589">+E98</f>
        <v>25</v>
      </c>
      <c r="F97" s="36">
        <f t="shared" si="589"/>
        <v>0</v>
      </c>
      <c r="G97" s="36">
        <f t="shared" si="589"/>
        <v>0</v>
      </c>
      <c r="H97" s="36">
        <f t="shared" si="589"/>
        <v>0</v>
      </c>
      <c r="I97" s="36">
        <f t="shared" si="589"/>
        <v>0</v>
      </c>
      <c r="J97" s="36">
        <f>+H97+G97+F97+E97+D97+Tabla4[[#This Row],[Columna73]]</f>
        <v>25</v>
      </c>
      <c r="K97" s="37">
        <f>+K98</f>
        <v>0</v>
      </c>
      <c r="L97" s="37">
        <f t="shared" ref="L97:P97" si="590">+L98</f>
        <v>0</v>
      </c>
      <c r="M97" s="37">
        <f t="shared" si="590"/>
        <v>0</v>
      </c>
      <c r="N97" s="37">
        <f t="shared" si="590"/>
        <v>0</v>
      </c>
      <c r="O97" s="37">
        <f t="shared" si="590"/>
        <v>0</v>
      </c>
      <c r="P97" s="37">
        <f t="shared" si="590"/>
        <v>0</v>
      </c>
      <c r="Q97" s="37">
        <f>+O97+N97+M97+L97+K97+Tabla4[[#This Row],[Columna123]]</f>
        <v>0</v>
      </c>
      <c r="R97" s="38">
        <f>+R98</f>
        <v>0</v>
      </c>
      <c r="S97" s="38">
        <f t="shared" ref="S97:W97" si="591">+S98</f>
        <v>0</v>
      </c>
      <c r="T97" s="38">
        <f t="shared" si="591"/>
        <v>0</v>
      </c>
      <c r="U97" s="38">
        <f t="shared" si="591"/>
        <v>0</v>
      </c>
      <c r="V97" s="38">
        <f t="shared" si="591"/>
        <v>0</v>
      </c>
      <c r="W97" s="65">
        <f t="shared" si="591"/>
        <v>0</v>
      </c>
      <c r="X97" s="65">
        <f>+V97+U97+T97+S97+R97+Tabla4[[#This Row],[Columna173]]</f>
        <v>0</v>
      </c>
      <c r="Y97" s="39">
        <f>+Y98</f>
        <v>0</v>
      </c>
      <c r="Z97" s="39">
        <f t="shared" ref="Z97:AD97" si="592">+Z98</f>
        <v>0</v>
      </c>
      <c r="AA97" s="39">
        <f t="shared" si="592"/>
        <v>0</v>
      </c>
      <c r="AB97" s="39">
        <f t="shared" si="592"/>
        <v>0</v>
      </c>
      <c r="AC97" s="39">
        <f t="shared" si="592"/>
        <v>0</v>
      </c>
      <c r="AD97" s="39">
        <f t="shared" si="592"/>
        <v>0</v>
      </c>
      <c r="AE97" s="39">
        <f>+AC97+AB97+AA97+Z97+Y97+Tabla4[[#This Row],[Columna222]]</f>
        <v>0</v>
      </c>
      <c r="AF97" s="40">
        <f t="shared" si="563"/>
        <v>25</v>
      </c>
    </row>
    <row r="98" spans="1:32" s="50" customFormat="1" ht="30" x14ac:dyDescent="0.25">
      <c r="B98" s="43" t="s">
        <v>127</v>
      </c>
      <c r="C98" s="44" t="s">
        <v>97</v>
      </c>
      <c r="D98" s="45">
        <v>0</v>
      </c>
      <c r="E98" s="45">
        <v>25</v>
      </c>
      <c r="F98" s="45">
        <v>0</v>
      </c>
      <c r="G98" s="45">
        <v>0</v>
      </c>
      <c r="H98" s="45">
        <v>0</v>
      </c>
      <c r="I98" s="45">
        <v>0</v>
      </c>
      <c r="J98" s="45">
        <f>+H98+G98+F98+E98+D98+Tabla4[[#This Row],[Columna73]]</f>
        <v>25</v>
      </c>
      <c r="K98" s="37">
        <v>0</v>
      </c>
      <c r="L98" s="46">
        <v>0</v>
      </c>
      <c r="M98" s="46">
        <v>0</v>
      </c>
      <c r="N98" s="46">
        <v>0</v>
      </c>
      <c r="O98" s="46">
        <v>0</v>
      </c>
      <c r="P98" s="46">
        <v>0</v>
      </c>
      <c r="Q98" s="46">
        <f>+O98+N98+M98+L98+K98+Tabla4[[#This Row],[Columna123]]</f>
        <v>0</v>
      </c>
      <c r="R98" s="47">
        <v>0</v>
      </c>
      <c r="S98" s="47">
        <v>0</v>
      </c>
      <c r="T98" s="47">
        <v>0</v>
      </c>
      <c r="U98" s="47">
        <v>0</v>
      </c>
      <c r="V98" s="47">
        <v>0</v>
      </c>
      <c r="W98" s="31">
        <v>0</v>
      </c>
      <c r="X98" s="31">
        <f>+V98+U98+T98+S98+R98+Tabla4[[#This Row],[Columna173]]</f>
        <v>0</v>
      </c>
      <c r="Y98" s="48">
        <v>0</v>
      </c>
      <c r="Z98" s="48">
        <v>0</v>
      </c>
      <c r="AA98" s="48">
        <v>0</v>
      </c>
      <c r="AB98" s="48">
        <v>0</v>
      </c>
      <c r="AC98" s="48">
        <v>0</v>
      </c>
      <c r="AD98" s="48">
        <v>0</v>
      </c>
      <c r="AE98" s="48">
        <f>+AC98+AB98+AA98+Z98+Y98+Tabla4[[#This Row],[Columna222]]</f>
        <v>0</v>
      </c>
      <c r="AF98" s="49">
        <f t="shared" si="563"/>
        <v>25</v>
      </c>
    </row>
    <row r="99" spans="1:32" ht="45" x14ac:dyDescent="0.25">
      <c r="B99" s="41" t="s">
        <v>120</v>
      </c>
      <c r="C99" s="42" t="s">
        <v>98</v>
      </c>
      <c r="D99" s="36">
        <f>+D100</f>
        <v>0</v>
      </c>
      <c r="E99" s="36">
        <f t="shared" ref="E99:I99" si="593">+E100</f>
        <v>25</v>
      </c>
      <c r="F99" s="36">
        <f t="shared" si="593"/>
        <v>0</v>
      </c>
      <c r="G99" s="36">
        <f t="shared" si="593"/>
        <v>0</v>
      </c>
      <c r="H99" s="36">
        <f t="shared" si="593"/>
        <v>0</v>
      </c>
      <c r="I99" s="36">
        <f t="shared" si="593"/>
        <v>0</v>
      </c>
      <c r="J99" s="36">
        <f>+H99+G99+F99+E99+D99+Tabla4[[#This Row],[Columna73]]</f>
        <v>25</v>
      </c>
      <c r="K99" s="37">
        <f>+K100</f>
        <v>0</v>
      </c>
      <c r="L99" s="37">
        <f t="shared" ref="L99:P99" si="594">+L100</f>
        <v>0</v>
      </c>
      <c r="M99" s="37">
        <f t="shared" si="594"/>
        <v>0</v>
      </c>
      <c r="N99" s="37">
        <f t="shared" si="594"/>
        <v>0</v>
      </c>
      <c r="O99" s="37">
        <f t="shared" si="594"/>
        <v>0</v>
      </c>
      <c r="P99" s="37">
        <f t="shared" si="594"/>
        <v>0</v>
      </c>
      <c r="Q99" s="37">
        <f>+O99+N99+M99+L99+K99+Tabla4[[#This Row],[Columna123]]</f>
        <v>0</v>
      </c>
      <c r="R99" s="38">
        <f>+R100</f>
        <v>0</v>
      </c>
      <c r="S99" s="38">
        <f t="shared" ref="S99:W99" si="595">+S100</f>
        <v>0</v>
      </c>
      <c r="T99" s="38">
        <f t="shared" si="595"/>
        <v>0</v>
      </c>
      <c r="U99" s="38">
        <f t="shared" si="595"/>
        <v>0</v>
      </c>
      <c r="V99" s="38">
        <f t="shared" si="595"/>
        <v>0</v>
      </c>
      <c r="W99" s="65">
        <f t="shared" si="595"/>
        <v>0</v>
      </c>
      <c r="X99" s="65">
        <f>+V99+U99+T99+S99+R99+Tabla4[[#This Row],[Columna173]]</f>
        <v>0</v>
      </c>
      <c r="Y99" s="39">
        <f>+Y100</f>
        <v>0</v>
      </c>
      <c r="Z99" s="39">
        <f t="shared" ref="Z99:AD99" si="596">+Z100</f>
        <v>0</v>
      </c>
      <c r="AA99" s="39">
        <f t="shared" si="596"/>
        <v>0</v>
      </c>
      <c r="AB99" s="39">
        <f t="shared" si="596"/>
        <v>0</v>
      </c>
      <c r="AC99" s="39">
        <f t="shared" si="596"/>
        <v>0</v>
      </c>
      <c r="AD99" s="39">
        <f t="shared" si="596"/>
        <v>0</v>
      </c>
      <c r="AE99" s="39">
        <f>+AC99+AB99+AA99+Z99+Y99+Tabla4[[#This Row],[Columna222]]</f>
        <v>0</v>
      </c>
      <c r="AF99" s="40">
        <f t="shared" si="563"/>
        <v>25</v>
      </c>
    </row>
    <row r="100" spans="1:32" s="50" customFormat="1" ht="45" x14ac:dyDescent="0.25">
      <c r="B100" s="43" t="s">
        <v>127</v>
      </c>
      <c r="C100" s="44" t="s">
        <v>99</v>
      </c>
      <c r="D100" s="45">
        <v>0</v>
      </c>
      <c r="E100" s="45">
        <v>25</v>
      </c>
      <c r="F100" s="45">
        <v>0</v>
      </c>
      <c r="G100" s="45">
        <v>0</v>
      </c>
      <c r="H100" s="45">
        <v>0</v>
      </c>
      <c r="I100" s="45">
        <v>0</v>
      </c>
      <c r="J100" s="45">
        <f>+H100+G100+F100+E100+D100+Tabla4[[#This Row],[Columna73]]</f>
        <v>25</v>
      </c>
      <c r="K100" s="37">
        <v>0</v>
      </c>
      <c r="L100" s="46">
        <v>0</v>
      </c>
      <c r="M100" s="46">
        <v>0</v>
      </c>
      <c r="N100" s="46">
        <v>0</v>
      </c>
      <c r="O100" s="46">
        <v>0</v>
      </c>
      <c r="P100" s="46">
        <v>0</v>
      </c>
      <c r="Q100" s="46">
        <f>+O100+N100+M100+L100+K100+Tabla4[[#This Row],[Columna123]]</f>
        <v>0</v>
      </c>
      <c r="R100" s="47">
        <v>0</v>
      </c>
      <c r="S100" s="47">
        <v>0</v>
      </c>
      <c r="T100" s="47">
        <v>0</v>
      </c>
      <c r="U100" s="47">
        <v>0</v>
      </c>
      <c r="V100" s="47">
        <v>0</v>
      </c>
      <c r="W100" s="31">
        <v>0</v>
      </c>
      <c r="X100" s="31">
        <f>+V100+U100+T100+S100+R100+Tabla4[[#This Row],[Columna173]]</f>
        <v>0</v>
      </c>
      <c r="Y100" s="48">
        <v>0</v>
      </c>
      <c r="Z100" s="48">
        <v>0</v>
      </c>
      <c r="AA100" s="48">
        <v>0</v>
      </c>
      <c r="AB100" s="48">
        <v>0</v>
      </c>
      <c r="AC100" s="48">
        <v>0</v>
      </c>
      <c r="AD100" s="48">
        <v>0</v>
      </c>
      <c r="AE100" s="48">
        <f>+AC100+AB100+AA100+Z100+Y100+Tabla4[[#This Row],[Columna222]]</f>
        <v>0</v>
      </c>
      <c r="AF100" s="49">
        <f t="shared" si="563"/>
        <v>25</v>
      </c>
    </row>
    <row r="101" spans="1:32" ht="30" x14ac:dyDescent="0.25">
      <c r="B101" s="34" t="s">
        <v>112</v>
      </c>
      <c r="C101" s="35" t="s">
        <v>116</v>
      </c>
      <c r="D101" s="36">
        <f>+D102</f>
        <v>0</v>
      </c>
      <c r="E101" s="36">
        <f t="shared" ref="E101:I102" si="597">+E102</f>
        <v>100</v>
      </c>
      <c r="F101" s="36">
        <f t="shared" si="597"/>
        <v>95</v>
      </c>
      <c r="G101" s="36">
        <f t="shared" si="597"/>
        <v>0</v>
      </c>
      <c r="H101" s="36">
        <f t="shared" si="597"/>
        <v>0</v>
      </c>
      <c r="I101" s="36">
        <f t="shared" si="597"/>
        <v>200</v>
      </c>
      <c r="J101" s="36">
        <f>+H101+G101+F101+E101+D101+Tabla4[[#This Row],[Columna73]]</f>
        <v>395</v>
      </c>
      <c r="K101" s="37">
        <f>+K102</f>
        <v>0</v>
      </c>
      <c r="L101" s="37">
        <f t="shared" ref="L101:L102" si="598">+L102</f>
        <v>55</v>
      </c>
      <c r="M101" s="37">
        <f t="shared" ref="M101:M102" si="599">+M102</f>
        <v>79</v>
      </c>
      <c r="N101" s="37">
        <f t="shared" ref="N101:N102" si="600">+N102</f>
        <v>0</v>
      </c>
      <c r="O101" s="37">
        <f t="shared" ref="O101:O102" si="601">+O102</f>
        <v>0</v>
      </c>
      <c r="P101" s="37">
        <f t="shared" ref="P101:P102" si="602">+P102</f>
        <v>5000</v>
      </c>
      <c r="Q101" s="37">
        <f>+O101+N101+M101+L101+K101+Tabla4[[#This Row],[Columna123]]</f>
        <v>5134</v>
      </c>
      <c r="R101" s="38">
        <f>+R102</f>
        <v>0</v>
      </c>
      <c r="S101" s="38">
        <f t="shared" ref="S101:S102" si="603">+S102</f>
        <v>0</v>
      </c>
      <c r="T101" s="38">
        <f t="shared" ref="T101:T102" si="604">+T102</f>
        <v>79</v>
      </c>
      <c r="U101" s="38">
        <f t="shared" ref="U101:U102" si="605">+U102</f>
        <v>0</v>
      </c>
      <c r="V101" s="38">
        <f t="shared" ref="V101:V102" si="606">+V102</f>
        <v>0</v>
      </c>
      <c r="W101" s="65">
        <f t="shared" ref="W101:W102" si="607">+W102</f>
        <v>0</v>
      </c>
      <c r="X101" s="65">
        <f>+V101+U101+T101+S101+R101+Tabla4[[#This Row],[Columna173]]</f>
        <v>79</v>
      </c>
      <c r="Y101" s="39">
        <f>+Y102</f>
        <v>0</v>
      </c>
      <c r="Z101" s="39">
        <f t="shared" ref="Z101:Z102" si="608">+Z102</f>
        <v>0</v>
      </c>
      <c r="AA101" s="39">
        <f t="shared" ref="AA101:AA102" si="609">+AA102</f>
        <v>79</v>
      </c>
      <c r="AB101" s="39">
        <f t="shared" ref="AB101:AB102" si="610">+AB102</f>
        <v>0</v>
      </c>
      <c r="AC101" s="39">
        <f t="shared" ref="AC101:AC102" si="611">+AC102</f>
        <v>0</v>
      </c>
      <c r="AD101" s="39">
        <f t="shared" ref="AD101:AD102" si="612">+AD102</f>
        <v>0</v>
      </c>
      <c r="AE101" s="39">
        <f>+AC101+AB101+AA101+Z101+Y101+Tabla4[[#This Row],[Columna222]]</f>
        <v>79</v>
      </c>
      <c r="AF101" s="40">
        <f t="shared" si="395"/>
        <v>5687</v>
      </c>
    </row>
    <row r="102" spans="1:32" ht="45" x14ac:dyDescent="0.25">
      <c r="B102" s="41" t="s">
        <v>120</v>
      </c>
      <c r="C102" s="42" t="s">
        <v>101</v>
      </c>
      <c r="D102" s="36">
        <f>+D103</f>
        <v>0</v>
      </c>
      <c r="E102" s="36">
        <f t="shared" si="597"/>
        <v>100</v>
      </c>
      <c r="F102" s="36">
        <f t="shared" si="597"/>
        <v>95</v>
      </c>
      <c r="G102" s="36">
        <f t="shared" si="597"/>
        <v>0</v>
      </c>
      <c r="H102" s="36">
        <f t="shared" si="597"/>
        <v>0</v>
      </c>
      <c r="I102" s="36">
        <f t="shared" si="597"/>
        <v>200</v>
      </c>
      <c r="J102" s="36">
        <f>+H102+G102+F102+E102+D102+Tabla4[[#This Row],[Columna73]]</f>
        <v>395</v>
      </c>
      <c r="K102" s="37">
        <f>+K103</f>
        <v>0</v>
      </c>
      <c r="L102" s="37">
        <f t="shared" si="598"/>
        <v>55</v>
      </c>
      <c r="M102" s="37">
        <f t="shared" si="599"/>
        <v>79</v>
      </c>
      <c r="N102" s="37">
        <f t="shared" si="600"/>
        <v>0</v>
      </c>
      <c r="O102" s="37">
        <f t="shared" si="601"/>
        <v>0</v>
      </c>
      <c r="P102" s="37">
        <f t="shared" si="602"/>
        <v>5000</v>
      </c>
      <c r="Q102" s="37">
        <f>+O102+N102+M102+L102+K102+Tabla4[[#This Row],[Columna123]]</f>
        <v>5134</v>
      </c>
      <c r="R102" s="38">
        <f>+R103</f>
        <v>0</v>
      </c>
      <c r="S102" s="38">
        <f t="shared" si="603"/>
        <v>0</v>
      </c>
      <c r="T102" s="38">
        <f t="shared" si="604"/>
        <v>79</v>
      </c>
      <c r="U102" s="38">
        <f t="shared" si="605"/>
        <v>0</v>
      </c>
      <c r="V102" s="38">
        <f t="shared" si="606"/>
        <v>0</v>
      </c>
      <c r="W102" s="65">
        <f t="shared" si="607"/>
        <v>0</v>
      </c>
      <c r="X102" s="65">
        <f>+V102+U102+T102+S102+R102+Tabla4[[#This Row],[Columna173]]</f>
        <v>79</v>
      </c>
      <c r="Y102" s="39">
        <f>+Y103</f>
        <v>0</v>
      </c>
      <c r="Z102" s="39">
        <f t="shared" si="608"/>
        <v>0</v>
      </c>
      <c r="AA102" s="66">
        <f t="shared" si="609"/>
        <v>79</v>
      </c>
      <c r="AB102" s="39">
        <f t="shared" si="610"/>
        <v>0</v>
      </c>
      <c r="AC102" s="39">
        <f t="shared" si="611"/>
        <v>0</v>
      </c>
      <c r="AD102" s="39">
        <f t="shared" si="612"/>
        <v>0</v>
      </c>
      <c r="AE102" s="39">
        <f>+AC102+AB102+AA102+Z102+Y102+Tabla4[[#This Row],[Columna222]]</f>
        <v>79</v>
      </c>
      <c r="AF102" s="40">
        <f t="shared" si="395"/>
        <v>5687</v>
      </c>
    </row>
    <row r="103" spans="1:32" s="50" customFormat="1" ht="45" x14ac:dyDescent="0.25">
      <c r="B103" s="43" t="s">
        <v>127</v>
      </c>
      <c r="C103" s="44" t="s">
        <v>177</v>
      </c>
      <c r="D103" s="45"/>
      <c r="E103" s="45">
        <v>100</v>
      </c>
      <c r="F103" s="45">
        <v>95</v>
      </c>
      <c r="G103" s="45"/>
      <c r="H103" s="45"/>
      <c r="I103" s="45">
        <v>200</v>
      </c>
      <c r="J103" s="45">
        <f>+H103+G103+F103+E103+D103+Tabla4[[#This Row],[Columna73]]</f>
        <v>395</v>
      </c>
      <c r="K103" s="37">
        <v>0</v>
      </c>
      <c r="L103" s="46">
        <v>55</v>
      </c>
      <c r="M103" s="46">
        <v>79</v>
      </c>
      <c r="N103" s="46">
        <v>0</v>
      </c>
      <c r="O103" s="46">
        <v>0</v>
      </c>
      <c r="P103" s="46">
        <v>5000</v>
      </c>
      <c r="Q103" s="46">
        <f>+O103+N103+M103+L103+K103+Tabla4[[#This Row],[Columna123]]</f>
        <v>5134</v>
      </c>
      <c r="R103" s="47">
        <v>0</v>
      </c>
      <c r="S103" s="47">
        <v>0</v>
      </c>
      <c r="T103" s="47">
        <v>79</v>
      </c>
      <c r="U103" s="47">
        <v>0</v>
      </c>
      <c r="V103" s="47">
        <v>0</v>
      </c>
      <c r="W103" s="31">
        <v>0</v>
      </c>
      <c r="X103" s="31">
        <f>+V103+U103+T103+S103+R103+Tabla4[[#This Row],[Columna173]]</f>
        <v>79</v>
      </c>
      <c r="Y103" s="48">
        <v>0</v>
      </c>
      <c r="Z103" s="48">
        <v>0</v>
      </c>
      <c r="AA103" s="48">
        <v>79</v>
      </c>
      <c r="AB103" s="48">
        <v>0</v>
      </c>
      <c r="AC103" s="48">
        <v>0</v>
      </c>
      <c r="AD103" s="48">
        <v>0</v>
      </c>
      <c r="AE103" s="48">
        <f>+AC103+AB103+AA103+Z103+Y103+Tabla4[[#This Row],[Columna222]]</f>
        <v>79</v>
      </c>
      <c r="AF103" s="49">
        <f t="shared" si="395"/>
        <v>5687</v>
      </c>
    </row>
    <row r="104" spans="1:32" x14ac:dyDescent="0.25">
      <c r="B104" s="34" t="s">
        <v>112</v>
      </c>
      <c r="C104" s="35" t="s">
        <v>117</v>
      </c>
      <c r="D104" s="36">
        <f>+D105</f>
        <v>0</v>
      </c>
      <c r="E104" s="36">
        <f t="shared" ref="E104:I105" si="613">+E105</f>
        <v>300</v>
      </c>
      <c r="F104" s="36">
        <f t="shared" si="613"/>
        <v>0</v>
      </c>
      <c r="G104" s="36">
        <f t="shared" si="613"/>
        <v>0</v>
      </c>
      <c r="H104" s="36">
        <f t="shared" si="613"/>
        <v>0</v>
      </c>
      <c r="I104" s="36">
        <f t="shared" si="613"/>
        <v>0</v>
      </c>
      <c r="J104" s="36">
        <f>+H104+G104+F104+E104+D104+Tabla4[[#This Row],[Columna73]]</f>
        <v>300</v>
      </c>
      <c r="K104" s="37">
        <f>+K105</f>
        <v>0</v>
      </c>
      <c r="L104" s="37">
        <f t="shared" ref="L104:L105" si="614">+L105</f>
        <v>0</v>
      </c>
      <c r="M104" s="37">
        <f t="shared" ref="M104:M105" si="615">+M105</f>
        <v>0</v>
      </c>
      <c r="N104" s="37">
        <f t="shared" ref="N104:N105" si="616">+N105</f>
        <v>0</v>
      </c>
      <c r="O104" s="37">
        <f t="shared" ref="O104:O105" si="617">+O105</f>
        <v>240</v>
      </c>
      <c r="P104" s="37">
        <f t="shared" ref="P104:P105" si="618">+P105</f>
        <v>0</v>
      </c>
      <c r="Q104" s="37">
        <f>+O104+N104+M104+L104+K104+Tabla4[[#This Row],[Columna123]]</f>
        <v>240</v>
      </c>
      <c r="R104" s="38">
        <f>+R105</f>
        <v>0</v>
      </c>
      <c r="S104" s="38">
        <f t="shared" ref="S104:S105" si="619">+S105</f>
        <v>0</v>
      </c>
      <c r="T104" s="38">
        <f t="shared" ref="T104:T105" si="620">+T105</f>
        <v>0</v>
      </c>
      <c r="U104" s="38">
        <f t="shared" ref="U104:U105" si="621">+U105</f>
        <v>0</v>
      </c>
      <c r="V104" s="38">
        <f t="shared" ref="V104:V105" si="622">+V105</f>
        <v>200</v>
      </c>
      <c r="W104" s="65">
        <f t="shared" ref="W104:W105" si="623">+W105</f>
        <v>300</v>
      </c>
      <c r="X104" s="65">
        <f>+V104+U104+T104+S104+R104+Tabla4[[#This Row],[Columna173]]</f>
        <v>500</v>
      </c>
      <c r="Y104" s="39">
        <f>+Y105</f>
        <v>0</v>
      </c>
      <c r="Z104" s="39">
        <f t="shared" ref="Z104:Z105" si="624">+Z105</f>
        <v>43</v>
      </c>
      <c r="AA104" s="39">
        <f t="shared" ref="AA104:AA105" si="625">+AA105</f>
        <v>0</v>
      </c>
      <c r="AB104" s="39">
        <f t="shared" ref="AB104:AB105" si="626">+AB105</f>
        <v>700</v>
      </c>
      <c r="AC104" s="39">
        <f t="shared" ref="AC104:AC105" si="627">+AC105</f>
        <v>200</v>
      </c>
      <c r="AD104" s="39">
        <f t="shared" ref="AD104:AD105" si="628">+AD105</f>
        <v>0</v>
      </c>
      <c r="AE104" s="39">
        <f>+AC104+AB104+AA104+Z104+Y104+Tabla4[[#This Row],[Columna222]]</f>
        <v>943</v>
      </c>
      <c r="AF104" s="40">
        <f t="shared" si="395"/>
        <v>1983</v>
      </c>
    </row>
    <row r="105" spans="1:32" ht="30" x14ac:dyDescent="0.25">
      <c r="B105" s="41" t="s">
        <v>120</v>
      </c>
      <c r="C105" s="42" t="s">
        <v>103</v>
      </c>
      <c r="D105" s="36">
        <f>+D106</f>
        <v>0</v>
      </c>
      <c r="E105" s="36">
        <f t="shared" si="613"/>
        <v>300</v>
      </c>
      <c r="F105" s="36">
        <f t="shared" si="613"/>
        <v>0</v>
      </c>
      <c r="G105" s="36">
        <f t="shared" si="613"/>
        <v>0</v>
      </c>
      <c r="H105" s="36">
        <f t="shared" si="613"/>
        <v>0</v>
      </c>
      <c r="I105" s="36">
        <f t="shared" si="613"/>
        <v>0</v>
      </c>
      <c r="J105" s="36">
        <f>+H105+G105+F105+E105+D105+Tabla4[[#This Row],[Columna73]]</f>
        <v>300</v>
      </c>
      <c r="K105" s="37">
        <f>+K106</f>
        <v>0</v>
      </c>
      <c r="L105" s="37">
        <f t="shared" si="614"/>
        <v>0</v>
      </c>
      <c r="M105" s="37">
        <f t="shared" si="615"/>
        <v>0</v>
      </c>
      <c r="N105" s="37">
        <f t="shared" si="616"/>
        <v>0</v>
      </c>
      <c r="O105" s="37">
        <f t="shared" si="617"/>
        <v>240</v>
      </c>
      <c r="P105" s="37">
        <f t="shared" si="618"/>
        <v>0</v>
      </c>
      <c r="Q105" s="37">
        <f>+O105+N105+M105+L105+K105+Tabla4[[#This Row],[Columna123]]</f>
        <v>240</v>
      </c>
      <c r="R105" s="38">
        <f>+R106</f>
        <v>0</v>
      </c>
      <c r="S105" s="38">
        <f t="shared" si="619"/>
        <v>0</v>
      </c>
      <c r="T105" s="38">
        <f t="shared" si="620"/>
        <v>0</v>
      </c>
      <c r="U105" s="38">
        <f t="shared" si="621"/>
        <v>0</v>
      </c>
      <c r="V105" s="38">
        <f t="shared" si="622"/>
        <v>200</v>
      </c>
      <c r="W105" s="65">
        <f t="shared" si="623"/>
        <v>300</v>
      </c>
      <c r="X105" s="65">
        <f>+V105+U105+T105+S105+R105+Tabla4[[#This Row],[Columna173]]</f>
        <v>500</v>
      </c>
      <c r="Y105" s="39">
        <f>+Y106</f>
        <v>0</v>
      </c>
      <c r="Z105" s="39">
        <f t="shared" si="624"/>
        <v>43</v>
      </c>
      <c r="AA105" s="39">
        <f t="shared" si="625"/>
        <v>0</v>
      </c>
      <c r="AB105" s="39">
        <f t="shared" si="626"/>
        <v>700</v>
      </c>
      <c r="AC105" s="39">
        <f t="shared" si="627"/>
        <v>200</v>
      </c>
      <c r="AD105" s="39">
        <f t="shared" si="628"/>
        <v>0</v>
      </c>
      <c r="AE105" s="39">
        <f>+AC105+AB105+AA105+Z105+Y105+Tabla4[[#This Row],[Columna222]]</f>
        <v>943</v>
      </c>
      <c r="AF105" s="40">
        <f t="shared" si="395"/>
        <v>1983</v>
      </c>
    </row>
    <row r="106" spans="1:32" s="50" customFormat="1" ht="30" x14ac:dyDescent="0.25">
      <c r="B106" s="43" t="s">
        <v>127</v>
      </c>
      <c r="C106" s="44" t="s">
        <v>104</v>
      </c>
      <c r="D106" s="45">
        <v>0</v>
      </c>
      <c r="E106" s="45">
        <v>300</v>
      </c>
      <c r="F106" s="45">
        <v>0</v>
      </c>
      <c r="G106" s="45"/>
      <c r="H106" s="45">
        <v>0</v>
      </c>
      <c r="I106" s="45">
        <v>0</v>
      </c>
      <c r="J106" s="45">
        <f>+H106+G106+F106+E106+D106+Tabla4[[#This Row],[Columna73]]</f>
        <v>300</v>
      </c>
      <c r="K106" s="37">
        <v>0</v>
      </c>
      <c r="L106" s="46">
        <v>0</v>
      </c>
      <c r="M106" s="46">
        <v>0</v>
      </c>
      <c r="N106" s="46">
        <v>0</v>
      </c>
      <c r="O106" s="46">
        <v>240</v>
      </c>
      <c r="P106" s="46">
        <v>0</v>
      </c>
      <c r="Q106" s="46">
        <f>+O106+N106+M106+L106+K106+Tabla4[[#This Row],[Columna123]]</f>
        <v>240</v>
      </c>
      <c r="R106" s="47">
        <v>0</v>
      </c>
      <c r="S106" s="47">
        <v>0</v>
      </c>
      <c r="T106" s="47">
        <v>0</v>
      </c>
      <c r="U106" s="47">
        <v>0</v>
      </c>
      <c r="V106" s="47">
        <v>200</v>
      </c>
      <c r="W106" s="31">
        <v>300</v>
      </c>
      <c r="X106" s="31">
        <f>+V106+U106+T106+S106+R106+Tabla4[[#This Row],[Columna173]]</f>
        <v>500</v>
      </c>
      <c r="Y106" s="48">
        <v>0</v>
      </c>
      <c r="Z106" s="48">
        <v>43</v>
      </c>
      <c r="AA106" s="48">
        <v>0</v>
      </c>
      <c r="AB106" s="48">
        <v>700</v>
      </c>
      <c r="AC106" s="48">
        <v>200</v>
      </c>
      <c r="AD106" s="48">
        <v>0</v>
      </c>
      <c r="AE106" s="48">
        <f>+AC106+AB106+AA106+Z106+Y106+Tabla4[[#This Row],[Columna222]]</f>
        <v>943</v>
      </c>
      <c r="AF106" s="49">
        <f t="shared" si="395"/>
        <v>1983</v>
      </c>
    </row>
    <row r="107" spans="1:32" x14ac:dyDescent="0.25">
      <c r="B107" s="34" t="s">
        <v>122</v>
      </c>
      <c r="C107" s="35" t="s">
        <v>118</v>
      </c>
      <c r="D107" s="36">
        <f>+D108</f>
        <v>0</v>
      </c>
      <c r="E107" s="36">
        <f t="shared" ref="E107:I107" si="629">+E108</f>
        <v>77</v>
      </c>
      <c r="F107" s="36">
        <f t="shared" si="629"/>
        <v>0</v>
      </c>
      <c r="G107" s="36">
        <f t="shared" si="629"/>
        <v>300</v>
      </c>
      <c r="H107" s="36">
        <f t="shared" si="629"/>
        <v>0</v>
      </c>
      <c r="I107" s="36">
        <f t="shared" si="629"/>
        <v>0</v>
      </c>
      <c r="J107" s="36">
        <f>+H107+G107+F107+E107+D107+Tabla4[[#This Row],[Columna73]]</f>
        <v>377</v>
      </c>
      <c r="K107" s="37">
        <f>+K108</f>
        <v>0</v>
      </c>
      <c r="L107" s="37">
        <f t="shared" ref="L107" si="630">+L108</f>
        <v>0</v>
      </c>
      <c r="M107" s="37">
        <f t="shared" ref="M107" si="631">+M108</f>
        <v>0</v>
      </c>
      <c r="N107" s="37">
        <f t="shared" ref="N107" si="632">+N108</f>
        <v>0</v>
      </c>
      <c r="O107" s="37">
        <f t="shared" ref="O107" si="633">+O108</f>
        <v>0</v>
      </c>
      <c r="P107" s="37">
        <f t="shared" ref="P107" si="634">+P108</f>
        <v>0</v>
      </c>
      <c r="Q107" s="37">
        <f>+O107+N107+M107+L107+K107+Tabla4[[#This Row],[Columna123]]</f>
        <v>0</v>
      </c>
      <c r="R107" s="38">
        <f>+R108</f>
        <v>0</v>
      </c>
      <c r="S107" s="38">
        <f t="shared" ref="S107" si="635">+S108</f>
        <v>0</v>
      </c>
      <c r="T107" s="38">
        <f t="shared" ref="T107" si="636">+T108</f>
        <v>0</v>
      </c>
      <c r="U107" s="38">
        <f t="shared" ref="U107" si="637">+U108</f>
        <v>100</v>
      </c>
      <c r="V107" s="38">
        <f t="shared" ref="V107" si="638">+V108</f>
        <v>0</v>
      </c>
      <c r="W107" s="65">
        <f t="shared" ref="W107" si="639">+W108</f>
        <v>0</v>
      </c>
      <c r="X107" s="65">
        <f>+V107+U107+T107+S107+R107+Tabla4[[#This Row],[Columna173]]</f>
        <v>100</v>
      </c>
      <c r="Y107" s="39">
        <f>+Y108</f>
        <v>0</v>
      </c>
      <c r="Z107" s="39">
        <f t="shared" ref="Z107" si="640">+Z108</f>
        <v>0</v>
      </c>
      <c r="AA107" s="39">
        <f t="shared" ref="AA107" si="641">+AA108</f>
        <v>0</v>
      </c>
      <c r="AB107" s="39">
        <f t="shared" ref="AB107" si="642">+AB108</f>
        <v>291</v>
      </c>
      <c r="AC107" s="39">
        <f t="shared" ref="AC107" si="643">+AC108</f>
        <v>0</v>
      </c>
      <c r="AD107" s="39">
        <f t="shared" ref="AD107" si="644">+AD108</f>
        <v>0</v>
      </c>
      <c r="AE107" s="39">
        <f>+AC107+AB107+AA107+Z107+Y107+Tabla4[[#This Row],[Columna222]]</f>
        <v>291</v>
      </c>
      <c r="AF107" s="40">
        <f t="shared" ref="AF107:AF108" si="645">+AE107+X107+Q107+J107</f>
        <v>768</v>
      </c>
    </row>
    <row r="108" spans="1:32" x14ac:dyDescent="0.25">
      <c r="B108" s="41" t="s">
        <v>120</v>
      </c>
      <c r="C108" s="42" t="s">
        <v>106</v>
      </c>
      <c r="D108" s="36">
        <f>+SUM(D109:D110)</f>
        <v>0</v>
      </c>
      <c r="E108" s="36">
        <f t="shared" ref="E108:I108" si="646">+SUM(E109:E110)</f>
        <v>77</v>
      </c>
      <c r="F108" s="36">
        <f t="shared" si="646"/>
        <v>0</v>
      </c>
      <c r="G108" s="36">
        <f t="shared" si="646"/>
        <v>300</v>
      </c>
      <c r="H108" s="36">
        <f t="shared" si="646"/>
        <v>0</v>
      </c>
      <c r="I108" s="36">
        <f t="shared" si="646"/>
        <v>0</v>
      </c>
      <c r="J108" s="36">
        <f>+H108+G108+F108+E108+D108+Tabla4[[#This Row],[Columna73]]</f>
        <v>377</v>
      </c>
      <c r="K108" s="37">
        <f>+SUM(K109:K110)</f>
        <v>0</v>
      </c>
      <c r="L108" s="37">
        <f t="shared" ref="L108" si="647">+SUM(L109:L110)</f>
        <v>0</v>
      </c>
      <c r="M108" s="37">
        <f t="shared" ref="M108" si="648">+SUM(M109:M110)</f>
        <v>0</v>
      </c>
      <c r="N108" s="37">
        <f t="shared" ref="N108" si="649">+SUM(N109:N110)</f>
        <v>0</v>
      </c>
      <c r="O108" s="37">
        <f t="shared" ref="O108" si="650">+SUM(O109:O110)</f>
        <v>0</v>
      </c>
      <c r="P108" s="37">
        <f t="shared" ref="P108" si="651">+SUM(P109:P110)</f>
        <v>0</v>
      </c>
      <c r="Q108" s="37">
        <f>+O108+N108+M108+L108+K108+Tabla4[[#This Row],[Columna123]]</f>
        <v>0</v>
      </c>
      <c r="R108" s="38">
        <f>+SUM(R109:R110)</f>
        <v>0</v>
      </c>
      <c r="S108" s="38">
        <f t="shared" ref="S108" si="652">+SUM(S109:S110)</f>
        <v>0</v>
      </c>
      <c r="T108" s="38">
        <f t="shared" ref="T108" si="653">+SUM(T109:T110)</f>
        <v>0</v>
      </c>
      <c r="U108" s="38">
        <f t="shared" ref="U108" si="654">+SUM(U109:U110)</f>
        <v>100</v>
      </c>
      <c r="V108" s="38">
        <f t="shared" ref="V108" si="655">+SUM(V109:V110)</f>
        <v>0</v>
      </c>
      <c r="W108" s="65">
        <f t="shared" ref="W108" si="656">+SUM(W109:W110)</f>
        <v>0</v>
      </c>
      <c r="X108" s="65">
        <f>+V108+U108+T108+S108+R108+Tabla4[[#This Row],[Columna173]]</f>
        <v>100</v>
      </c>
      <c r="Y108" s="39">
        <f>+SUM(Y109:Y110)</f>
        <v>0</v>
      </c>
      <c r="Z108" s="39">
        <f t="shared" ref="Z108" si="657">+SUM(Z109:Z110)</f>
        <v>0</v>
      </c>
      <c r="AA108" s="39">
        <f t="shared" ref="AA108" si="658">+SUM(AA109:AA110)</f>
        <v>0</v>
      </c>
      <c r="AB108" s="39">
        <f t="shared" ref="AB108" si="659">+SUM(AB109:AB110)</f>
        <v>291</v>
      </c>
      <c r="AC108" s="39">
        <f t="shared" ref="AC108" si="660">+SUM(AC109:AC110)</f>
        <v>0</v>
      </c>
      <c r="AD108" s="39">
        <f t="shared" ref="AD108" si="661">+SUM(AD109:AD110)</f>
        <v>0</v>
      </c>
      <c r="AE108" s="39">
        <f>+AC108+AB108+AA108+Z108+Y108+Tabla4[[#This Row],[Columna222]]</f>
        <v>291</v>
      </c>
      <c r="AF108" s="40">
        <f t="shared" si="645"/>
        <v>768</v>
      </c>
    </row>
    <row r="109" spans="1:32" s="50" customFormat="1" x14ac:dyDescent="0.25">
      <c r="B109" s="43" t="s">
        <v>127</v>
      </c>
      <c r="C109" s="44" t="s">
        <v>107</v>
      </c>
      <c r="D109" s="45">
        <v>0</v>
      </c>
      <c r="E109" s="45">
        <v>50</v>
      </c>
      <c r="F109" s="45">
        <v>0</v>
      </c>
      <c r="G109" s="45">
        <v>0</v>
      </c>
      <c r="H109" s="45">
        <v>0</v>
      </c>
      <c r="I109" s="45">
        <v>0</v>
      </c>
      <c r="J109" s="45">
        <f>+H109+G109+F109+E109+D109+Tabla4[[#This Row],[Columna73]]</f>
        <v>50</v>
      </c>
      <c r="K109" s="37">
        <v>0</v>
      </c>
      <c r="L109" s="46">
        <v>0</v>
      </c>
      <c r="M109" s="46">
        <v>0</v>
      </c>
      <c r="N109" s="46">
        <v>0</v>
      </c>
      <c r="O109" s="46">
        <v>0</v>
      </c>
      <c r="P109" s="46">
        <v>0</v>
      </c>
      <c r="Q109" s="46">
        <f>+O109+N109+M109+L109+K109+Tabla4[[#This Row],[Columna123]]</f>
        <v>0</v>
      </c>
      <c r="R109" s="47">
        <v>0</v>
      </c>
      <c r="S109" s="47">
        <v>0</v>
      </c>
      <c r="T109" s="47">
        <v>0</v>
      </c>
      <c r="U109" s="47">
        <v>0</v>
      </c>
      <c r="V109" s="47">
        <v>0</v>
      </c>
      <c r="W109" s="31">
        <v>0</v>
      </c>
      <c r="X109" s="31">
        <f>+V109+U109+T109+S109+R109+Tabla4[[#This Row],[Columna173]]</f>
        <v>0</v>
      </c>
      <c r="Y109" s="48">
        <v>0</v>
      </c>
      <c r="Z109" s="48">
        <v>0</v>
      </c>
      <c r="AA109" s="48">
        <v>0</v>
      </c>
      <c r="AB109" s="48">
        <v>0</v>
      </c>
      <c r="AC109" s="48">
        <v>0</v>
      </c>
      <c r="AD109" s="48">
        <v>0</v>
      </c>
      <c r="AE109" s="48">
        <f>+AC109+AB109+AA109+Z109+Y109+Tabla4[[#This Row],[Columna222]]</f>
        <v>0</v>
      </c>
      <c r="AF109" s="49">
        <f t="shared" ref="AF109" si="662">+AE109+X109+Q109+J109</f>
        <v>50</v>
      </c>
    </row>
    <row r="110" spans="1:32" s="50" customFormat="1" ht="30" x14ac:dyDescent="0.25">
      <c r="B110" s="43" t="s">
        <v>127</v>
      </c>
      <c r="C110" s="44" t="s">
        <v>108</v>
      </c>
      <c r="D110" s="45">
        <v>0</v>
      </c>
      <c r="E110" s="45">
        <v>27</v>
      </c>
      <c r="F110" s="45">
        <v>0</v>
      </c>
      <c r="G110" s="45">
        <v>300</v>
      </c>
      <c r="H110" s="45">
        <v>0</v>
      </c>
      <c r="I110" s="45">
        <v>0</v>
      </c>
      <c r="J110" s="45">
        <f>+H110+G110+F110+E110+D110+Tabla4[[#This Row],[Columna73]]</f>
        <v>327</v>
      </c>
      <c r="K110" s="37">
        <v>0</v>
      </c>
      <c r="L110" s="46">
        <v>0</v>
      </c>
      <c r="M110" s="46">
        <v>0</v>
      </c>
      <c r="N110" s="46">
        <v>0</v>
      </c>
      <c r="O110" s="46">
        <v>0</v>
      </c>
      <c r="P110" s="46">
        <v>0</v>
      </c>
      <c r="Q110" s="46">
        <f>+O110+N110+M110+L110+K110+Tabla4[[#This Row],[Columna123]]</f>
        <v>0</v>
      </c>
      <c r="R110" s="47">
        <v>0</v>
      </c>
      <c r="S110" s="47">
        <v>0</v>
      </c>
      <c r="T110" s="47">
        <v>0</v>
      </c>
      <c r="U110" s="47">
        <v>100</v>
      </c>
      <c r="V110" s="47">
        <v>0</v>
      </c>
      <c r="W110" s="31">
        <v>0</v>
      </c>
      <c r="X110" s="31">
        <f>+V110+U110+T110+S110+R110+Tabla4[[#This Row],[Columna173]]</f>
        <v>100</v>
      </c>
      <c r="Y110" s="48">
        <v>0</v>
      </c>
      <c r="Z110" s="48">
        <v>0</v>
      </c>
      <c r="AA110" s="48">
        <v>0</v>
      </c>
      <c r="AB110" s="48">
        <v>291</v>
      </c>
      <c r="AC110" s="48">
        <v>0</v>
      </c>
      <c r="AD110" s="48">
        <v>0</v>
      </c>
      <c r="AE110" s="48">
        <f>+AC110+AB110+AA110+Z110+Y110+Tabla4[[#This Row],[Columna222]]</f>
        <v>291</v>
      </c>
      <c r="AF110" s="49">
        <f t="shared" ref="AF110" si="663">+AE110+X110+Q110+J110</f>
        <v>718</v>
      </c>
    </row>
    <row r="111" spans="1:32" x14ac:dyDescent="0.25">
      <c r="A111" s="57"/>
      <c r="B111" s="58"/>
      <c r="C111" s="59" t="s">
        <v>168</v>
      </c>
      <c r="D111" s="60">
        <f t="shared" ref="D111:AF111" si="664">+D4+D34+D66+D82</f>
        <v>15675</v>
      </c>
      <c r="E111" s="60">
        <f t="shared" si="664"/>
        <v>1354</v>
      </c>
      <c r="F111" s="60">
        <f t="shared" si="664"/>
        <v>2478</v>
      </c>
      <c r="G111" s="60">
        <f t="shared" si="664"/>
        <v>3982</v>
      </c>
      <c r="H111" s="60">
        <f t="shared" si="664"/>
        <v>14324</v>
      </c>
      <c r="I111" s="60">
        <f t="shared" si="664"/>
        <v>700</v>
      </c>
      <c r="J111" s="60">
        <f t="shared" si="664"/>
        <v>38513</v>
      </c>
      <c r="K111" s="60">
        <f t="shared" si="664"/>
        <v>15305</v>
      </c>
      <c r="L111" s="60">
        <f t="shared" si="664"/>
        <v>175</v>
      </c>
      <c r="M111" s="60">
        <f t="shared" si="664"/>
        <v>4051</v>
      </c>
      <c r="N111" s="60">
        <f t="shared" si="664"/>
        <v>2382</v>
      </c>
      <c r="O111" s="60">
        <f t="shared" si="664"/>
        <v>15032</v>
      </c>
      <c r="P111" s="60">
        <f t="shared" si="664"/>
        <v>19500</v>
      </c>
      <c r="Q111" s="60">
        <f t="shared" si="664"/>
        <v>56445</v>
      </c>
      <c r="R111" s="60">
        <f t="shared" si="664"/>
        <v>15325</v>
      </c>
      <c r="S111" s="60">
        <f t="shared" si="664"/>
        <v>47</v>
      </c>
      <c r="T111" s="60">
        <f t="shared" si="664"/>
        <v>4340</v>
      </c>
      <c r="U111" s="60">
        <f t="shared" si="664"/>
        <v>2164</v>
      </c>
      <c r="V111" s="60">
        <f t="shared" si="664"/>
        <v>15574</v>
      </c>
      <c r="W111" s="60">
        <f t="shared" si="664"/>
        <v>30200</v>
      </c>
      <c r="X111" s="60">
        <f t="shared" si="664"/>
        <v>67650</v>
      </c>
      <c r="Y111" s="60">
        <f t="shared" si="664"/>
        <v>15345</v>
      </c>
      <c r="Z111" s="60">
        <f t="shared" si="664"/>
        <v>123</v>
      </c>
      <c r="AA111" s="60">
        <f t="shared" si="664"/>
        <v>4629</v>
      </c>
      <c r="AB111" s="60">
        <f t="shared" si="664"/>
        <v>1991</v>
      </c>
      <c r="AC111" s="60">
        <f t="shared" si="664"/>
        <v>16217</v>
      </c>
      <c r="AD111" s="60">
        <f t="shared" si="664"/>
        <v>3700</v>
      </c>
      <c r="AE111" s="60">
        <f t="shared" si="664"/>
        <v>42005</v>
      </c>
      <c r="AF111" s="60">
        <f t="shared" si="664"/>
        <v>204613</v>
      </c>
    </row>
    <row r="112" spans="1:32" x14ac:dyDescent="0.25">
      <c r="A112" s="57"/>
      <c r="B112" s="61"/>
      <c r="C112" s="62"/>
      <c r="D112" s="63"/>
      <c r="E112" s="63"/>
      <c r="F112" s="63"/>
      <c r="G112" s="63"/>
      <c r="H112" s="63"/>
      <c r="I112" s="63"/>
      <c r="J112" s="63"/>
      <c r="K112" s="63"/>
      <c r="L112" s="63"/>
      <c r="M112" s="63"/>
      <c r="N112" s="63"/>
      <c r="O112" s="63"/>
      <c r="P112" s="63"/>
      <c r="Q112" s="63"/>
      <c r="R112" s="63"/>
      <c r="S112" s="63"/>
      <c r="T112" s="63"/>
      <c r="U112" s="63"/>
      <c r="V112" s="63"/>
      <c r="W112" s="63"/>
      <c r="X112" s="63"/>
      <c r="Y112" s="63"/>
      <c r="Z112" s="63"/>
      <c r="AA112" s="63"/>
      <c r="AB112" s="63"/>
      <c r="AC112" s="63"/>
      <c r="AD112" s="63"/>
      <c r="AE112" s="63"/>
      <c r="AF112" s="63"/>
    </row>
    <row r="113" spans="1:32" x14ac:dyDescent="0.25">
      <c r="A113" s="57"/>
      <c r="B113" s="61"/>
      <c r="C113" s="62"/>
      <c r="D113" s="63"/>
      <c r="E113" s="63"/>
      <c r="F113" s="63"/>
      <c r="G113" s="63"/>
      <c r="H113" s="63"/>
      <c r="I113" s="63"/>
      <c r="J113" s="63"/>
      <c r="K113" s="63"/>
      <c r="L113" s="63"/>
      <c r="M113" s="63"/>
      <c r="N113" s="63"/>
      <c r="O113" s="63"/>
      <c r="P113" s="63"/>
      <c r="Q113" s="63"/>
      <c r="R113" s="63"/>
      <c r="S113" s="63"/>
      <c r="T113" s="63"/>
      <c r="U113" s="63"/>
      <c r="V113" s="63"/>
      <c r="W113" s="63"/>
      <c r="X113" s="63"/>
      <c r="Y113" s="63"/>
      <c r="Z113" s="63"/>
      <c r="AA113" s="63"/>
      <c r="AB113" s="63"/>
      <c r="AC113" s="63"/>
      <c r="AD113" s="63"/>
      <c r="AE113" s="63"/>
      <c r="AF113" s="63"/>
    </row>
    <row r="114" spans="1:32" x14ac:dyDescent="0.25">
      <c r="A114" s="57"/>
      <c r="B114" s="61"/>
      <c r="C114" s="62"/>
      <c r="D114" s="63"/>
      <c r="E114" s="63"/>
      <c r="F114" s="63"/>
      <c r="G114" s="63"/>
      <c r="H114" s="63"/>
      <c r="I114" s="63"/>
      <c r="J114" s="63"/>
      <c r="K114" s="63"/>
      <c r="L114" s="63"/>
      <c r="M114" s="63"/>
      <c r="N114" s="63"/>
      <c r="O114" s="63"/>
      <c r="P114" s="63"/>
      <c r="Q114" s="63"/>
      <c r="R114" s="63"/>
      <c r="S114" s="63"/>
      <c r="T114" s="63"/>
      <c r="U114" s="63"/>
      <c r="V114" s="63"/>
      <c r="W114" s="63"/>
      <c r="X114" s="63"/>
      <c r="Y114" s="63"/>
      <c r="Z114" s="63"/>
      <c r="AA114" s="63"/>
      <c r="AB114" s="63"/>
      <c r="AC114" s="63"/>
      <c r="AD114" s="63"/>
      <c r="AE114" s="63"/>
      <c r="AF114" s="63"/>
    </row>
    <row r="115" spans="1:32" x14ac:dyDescent="0.25">
      <c r="A115" s="57"/>
      <c r="B115" s="61"/>
      <c r="C115" s="62"/>
      <c r="D115" s="63"/>
      <c r="E115" s="63"/>
      <c r="F115" s="63"/>
      <c r="G115" s="63"/>
      <c r="H115" s="63"/>
      <c r="I115" s="63"/>
      <c r="J115" s="63"/>
      <c r="K115" s="63"/>
      <c r="L115" s="63"/>
      <c r="M115" s="63"/>
      <c r="N115" s="63"/>
      <c r="O115" s="63"/>
      <c r="P115" s="63"/>
      <c r="Q115" s="63"/>
      <c r="R115" s="63"/>
      <c r="S115" s="63"/>
      <c r="T115" s="63"/>
      <c r="U115" s="64"/>
      <c r="V115" s="64"/>
      <c r="W115" s="64"/>
      <c r="X115" s="64"/>
      <c r="Y115" s="63"/>
      <c r="Z115" s="63"/>
      <c r="AA115" s="63"/>
      <c r="AB115" s="63"/>
      <c r="AC115" s="63"/>
      <c r="AD115" s="63"/>
      <c r="AE115" s="63"/>
      <c r="AF115" s="63"/>
    </row>
    <row r="116" spans="1:32" x14ac:dyDescent="0.25">
      <c r="D116" s="57"/>
      <c r="E116" s="57"/>
      <c r="F116" s="57"/>
      <c r="G116" s="57"/>
      <c r="H116" s="57"/>
      <c r="I116" s="57"/>
      <c r="J116" s="57"/>
      <c r="K116" s="57"/>
      <c r="L116" s="57"/>
      <c r="M116" s="57"/>
      <c r="N116" s="57"/>
      <c r="O116" s="57"/>
      <c r="P116" s="57"/>
      <c r="Q116" s="57"/>
      <c r="R116" s="57"/>
      <c r="S116" s="57"/>
      <c r="T116" s="57"/>
      <c r="U116" s="57"/>
      <c r="V116" s="57"/>
      <c r="W116" s="57"/>
      <c r="X116" s="57"/>
      <c r="Y116" s="57"/>
      <c r="Z116" s="57"/>
      <c r="AA116" s="57"/>
      <c r="AB116" s="57"/>
      <c r="AC116" s="57"/>
      <c r="AD116" s="57"/>
      <c r="AE116" s="57"/>
      <c r="AF116" s="57"/>
    </row>
  </sheetData>
  <mergeCells count="4">
    <mergeCell ref="D1:H1"/>
    <mergeCell ref="K1:O1"/>
    <mergeCell ref="R1:V1"/>
    <mergeCell ref="Y1:AC1"/>
  </mergeCells>
  <pageMargins left="0.7" right="0.7" top="0.75" bottom="0.75" header="0.3" footer="0.3"/>
  <pageSetup paperSize="9" orientation="portrait" horizontalDpi="360" verticalDpi="360" r:id="rId1"/>
  <legacy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echa xmlns="2985bb4b-4701-49be-b6af-cb425f14ffe8">18 de Diciembre 2020</Fecha>
    <Clasificaci_x00f3_n xmlns="2985bb4b-4701-49be-b6af-cb425f14ffe8">Plan Estratégico Institucional</Clasificaci_x00f3_n>
    <Descripci_x00f3_n xmlns="2985bb4b-4701-49be-b6af-cb425f14ffe8">Plan Plurianual de Inversiones  2020</Descripci_x00f3_n>
    <PLAN_x0020_BASICO_x0020_DE_x0020_ORDENAMIENTO_x0020_TERRITORIAL xmlns="2e621e4f-89e6-46b1-8b21-42e6895f91f7"/>
    <A_x00f1_o xmlns="2c4c7cdd-dbad-4375-b2d4-90bcf03ae34b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7CCFC9CCFCC4A4DBD5EFC826FD3BB5C" ma:contentTypeVersion="5" ma:contentTypeDescription="Crear nuevo documento." ma:contentTypeScope="" ma:versionID="eef1e054a66bf81597b11302df37edb7">
  <xsd:schema xmlns:xsd="http://www.w3.org/2001/XMLSchema" xmlns:xs="http://www.w3.org/2001/XMLSchema" xmlns:p="http://schemas.microsoft.com/office/2006/metadata/properties" xmlns:ns2="2985bb4b-4701-49be-b6af-cb425f14ffe8" xmlns:ns3="2e621e4f-89e6-46b1-8b21-42e6895f91f7" xmlns:ns4="2c4c7cdd-dbad-4375-b2d4-90bcf03ae34b" targetNamespace="http://schemas.microsoft.com/office/2006/metadata/properties" ma:root="true" ma:fieldsID="dc09e6701bb9f5be700e566734ebfb3a" ns2:_="" ns3:_="" ns4:_="">
    <xsd:import namespace="2985bb4b-4701-49be-b6af-cb425f14ffe8"/>
    <xsd:import namespace="2e621e4f-89e6-46b1-8b21-42e6895f91f7"/>
    <xsd:import namespace="2c4c7cdd-dbad-4375-b2d4-90bcf03ae34b"/>
    <xsd:element name="properties">
      <xsd:complexType>
        <xsd:sequence>
          <xsd:element name="documentManagement">
            <xsd:complexType>
              <xsd:all>
                <xsd:element ref="ns2:Clasificaci_x00f3_n" minOccurs="0"/>
                <xsd:element ref="ns2:Descripci_x00f3_n" minOccurs="0"/>
                <xsd:element ref="ns2:Fecha" minOccurs="0"/>
                <xsd:element ref="ns3:PLAN_x0020_BASICO_x0020_DE_x0020_ORDENAMIENTO_x0020_TERRITORIAL"/>
                <xsd:element ref="ns4:A_x00f1_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85bb4b-4701-49be-b6af-cb425f14ffe8" elementFormDefault="qualified">
    <xsd:import namespace="http://schemas.microsoft.com/office/2006/documentManagement/types"/>
    <xsd:import namespace="http://schemas.microsoft.com/office/infopath/2007/PartnerControls"/>
    <xsd:element name="Clasificaci_x00f3_n" ma:index="8" nillable="true" ma:displayName="Clasificación" ma:default="Nuestra Políticas" ma:format="Dropdown" ma:internalName="Clasificaci_x00f3_n">
      <xsd:simpleType>
        <xsd:restriction base="dms:Choice">
          <xsd:enumeration value="Nuestra Políticas"/>
          <xsd:enumeration value="Nuestros Planes"/>
          <xsd:enumeration value="Programas y Proyectos"/>
          <xsd:enumeration value="Plan Anticorrupción"/>
          <xsd:enumeration value="Plan Estratégico Institucional"/>
          <xsd:enumeration value="Plan Anual de Adquisiciones"/>
          <xsd:enumeration value="Seguimiento a Planes"/>
          <xsd:enumeration value="Plan de Desarrollo Municipal"/>
        </xsd:restriction>
      </xsd:simpleType>
    </xsd:element>
    <xsd:element name="Descripci_x00f3_n" ma:index="9" nillable="true" ma:displayName="Descripción" ma:internalName="Descripci_x00f3_n">
      <xsd:simpleType>
        <xsd:restriction base="dms:Note"/>
      </xsd:simpleType>
    </xsd:element>
    <xsd:element name="Fecha" ma:index="10" nillable="true" ma:displayName="Fecha" ma:internalName="Fecha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621e4f-89e6-46b1-8b21-42e6895f91f7" elementFormDefault="qualified">
    <xsd:import namespace="http://schemas.microsoft.com/office/2006/documentManagement/types"/>
    <xsd:import namespace="http://schemas.microsoft.com/office/infopath/2007/PartnerControls"/>
    <xsd:element name="PLAN_x0020_BASICO_x0020_DE_x0020_ORDENAMIENTO_x0020_TERRITORIAL" ma:index="11" ma:displayName="PLAN BASICO DE ORDENAMIENTO TERRITORIAL" ma:internalName="PLAN_x0020_BASICO_x0020_DE_x0020_ORDENAMIENTO_x0020_TERRITORIAL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4c7cdd-dbad-4375-b2d4-90bcf03ae34b" elementFormDefault="qualified">
    <xsd:import namespace="http://schemas.microsoft.com/office/2006/documentManagement/types"/>
    <xsd:import namespace="http://schemas.microsoft.com/office/infopath/2007/PartnerControls"/>
    <xsd:element name="A_x00f1_o" ma:index="12" nillable="true" ma:displayName="Año" ma:internalName="A_x00f1_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DC2A1AF-D37D-445E-8C6A-D5A2F6075CFC}"/>
</file>

<file path=customXml/itemProps2.xml><?xml version="1.0" encoding="utf-8"?>
<ds:datastoreItem xmlns:ds="http://schemas.openxmlformats.org/officeDocument/2006/customXml" ds:itemID="{428CAD29-7C0F-4831-B073-153D461DF06D}"/>
</file>

<file path=customXml/itemProps3.xml><?xml version="1.0" encoding="utf-8"?>
<ds:datastoreItem xmlns:ds="http://schemas.openxmlformats.org/officeDocument/2006/customXml" ds:itemID="{A4612B29-E825-408F-8374-F44AB75A9F8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TABLA DINAMICA</vt:lpstr>
      <vt:lpstr>MODELO PROGRAMAS-SUBROGRAMAS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Plan Plurianual de Inversiones  2020</dc:title>
  <dc:creator>d</dc:creator>
  <cp:lastModifiedBy>Jose Perez</cp:lastModifiedBy>
  <cp:lastPrinted>2020-09-15T20:34:27Z</cp:lastPrinted>
  <dcterms:created xsi:type="dcterms:W3CDTF">2020-04-20T13:25:53Z</dcterms:created>
  <dcterms:modified xsi:type="dcterms:W3CDTF">2020-12-18T19:55:36Z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0x01010057CCFC9CCFCC4A4DBD5EFC826FD3BB5C</vt:lpwstr>
  </property>
</Properties>
</file>